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G:\Dir09\GARE_APPALTO\Gare_2025\2025_003_F_Stent 3\20_Varie\per sito internet\"/>
    </mc:Choice>
  </mc:AlternateContent>
  <xr:revisionPtr revIDLastSave="0" documentId="13_ncr:1_{144C086B-3973-4A6D-B5F0-226B2BB1C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a Prodotti" sheetId="3" r:id="rId1"/>
    <sheet name="LOTTO 1 Abbott" sheetId="4" r:id="rId2"/>
    <sheet name="LOTTO 1 Medtronic" sheetId="29" r:id="rId3"/>
    <sheet name="LOTTO 1 CS Medical" sheetId="30" r:id="rId4"/>
    <sheet name="LOTTO 2 BIOTRONIK" sheetId="5" r:id="rId5"/>
    <sheet name="LOTTO 2 BOSTON" sheetId="33" r:id="rId6"/>
    <sheet name="LOTTO 2 SELEFAR" sheetId="32" r:id="rId7"/>
    <sheet name="LOTTO 2 EUKON" sheetId="31" r:id="rId8"/>
    <sheet name="LOTTO 3 B BRAUN" sheetId="35" r:id="rId9"/>
    <sheet name="LOTTO 3 SANITEX" sheetId="34" r:id="rId10"/>
    <sheet name="LOTTO 3 CID" sheetId="6" r:id="rId11"/>
    <sheet name="LOTTO 4 BIOTRONIK" sheetId="36" r:id="rId12"/>
    <sheet name="LOTTO 4 VIGLIA" sheetId="37" r:id="rId13"/>
    <sheet name="LOTTO 4 B BRAUN" sheetId="7" r:id="rId14"/>
    <sheet name="LOTTO 5 SANITEX" sheetId="38" r:id="rId15"/>
    <sheet name="LOTTO 5 BIOTRONIK" sheetId="8" r:id="rId16"/>
    <sheet name="LOTTO 6 BOSTON" sheetId="9" r:id="rId17"/>
    <sheet name="LOTTO 6 MC HEALTH" sheetId="71" r:id="rId18"/>
    <sheet name="LOTTO 7 BOSTON" sheetId="10" r:id="rId19"/>
    <sheet name="LOTTO 7 ABBOTT" sheetId="42" r:id="rId20"/>
    <sheet name="LOTTO 7 BD" sheetId="41" r:id="rId21"/>
    <sheet name="LOTTO 7 MEDTRONIC" sheetId="40" r:id="rId22"/>
    <sheet name="LOTTO 7 CS MEDICAL" sheetId="39" r:id="rId23"/>
    <sheet name="LOTTO 8 BD" sheetId="11" r:id="rId24"/>
    <sheet name="LOTTO 8 MEDTRONIC" sheetId="44" r:id="rId25"/>
    <sheet name="LOTTO 8 BIOTRONIK" sheetId="43" r:id="rId26"/>
    <sheet name="LOTTO 8CS MEDICAL" sheetId="45" r:id="rId27"/>
    <sheet name="LOTTO 9 BIOTRONIK" sheetId="12" r:id="rId28"/>
    <sheet name="LOTTO 9 SEDA" sheetId="46" r:id="rId29"/>
    <sheet name="LOTTO 10 ABBOTT" sheetId="13" r:id="rId30"/>
    <sheet name="LOTTO 10 BIOTRONIK" sheetId="48" r:id="rId31"/>
    <sheet name="LOTTO 10 SANITEX" sheetId="49" r:id="rId32"/>
    <sheet name="LOTTO 10 BOSTON" sheetId="50" r:id="rId33"/>
    <sheet name="LOTTO 10 COOK" sheetId="47" r:id="rId34"/>
    <sheet name="LOTTO 11 ABBOTT" sheetId="14" r:id="rId35"/>
    <sheet name="LOTTO 11 CORDIS" sheetId="52" r:id="rId36"/>
    <sheet name="LOTTO 11 COOK" sheetId="51" r:id="rId37"/>
    <sheet name="LOTTO 12" sheetId="15" r:id="rId38"/>
    <sheet name="LOTTO 13 AB MEDICA" sheetId="16" r:id="rId39"/>
    <sheet name="LOTTO 13  SANITEX" sheetId="53" r:id="rId40"/>
    <sheet name="LOTTO 14 WL GORE" sheetId="17" r:id="rId41"/>
    <sheet name="LOTTO 14 BD" sheetId="55" r:id="rId42"/>
    <sheet name="LOTTO 14 MERIT" sheetId="54" r:id="rId43"/>
    <sheet name="LOTTO 15 GETINGE" sheetId="56" r:id="rId44"/>
    <sheet name="LOTTO 15 WL GORE" sheetId="57" r:id="rId45"/>
    <sheet name="LOTTO 15 SANITEX" sheetId="18" r:id="rId46"/>
    <sheet name="LOTTO 16 SELEFAR" sheetId="19" r:id="rId47"/>
    <sheet name="LOTTO 16 CROSSMED" sheetId="58" r:id="rId48"/>
    <sheet name="LOTTO 17 ABBOTT" sheetId="20" r:id="rId49"/>
    <sheet name="LOTTO 17 BOSTON" sheetId="59" r:id="rId50"/>
    <sheet name="LOTTO 18 CORDIS" sheetId="21" r:id="rId51"/>
    <sheet name="LOTTO 18 ABBOTT" sheetId="61" r:id="rId52"/>
    <sheet name="LOTTO 18 MEDTRONIC" sheetId="60" r:id="rId53"/>
    <sheet name="LOTTO 19 COOK" sheetId="63" r:id="rId54"/>
    <sheet name="LOTTO 19 BOSTON" sheetId="62" r:id="rId55"/>
    <sheet name="LOTTO 19 CID" sheetId="22" r:id="rId56"/>
    <sheet name="LOTTO 20 CID " sheetId="23" r:id="rId57"/>
    <sheet name="LOTTO 20  CS MEDICAL" sheetId="64" r:id="rId58"/>
    <sheet name="LOTTO 21 BECTON DICKINSON" sheetId="65" r:id="rId59"/>
    <sheet name="LOTTO 21 MEDTRONIC" sheetId="66" r:id="rId60"/>
    <sheet name="LOTTO 21 SEDA" sheetId="24" r:id="rId61"/>
    <sheet name="LOTTO 22 BOSTON" sheetId="67" r:id="rId62"/>
    <sheet name="LOTTO 22 SEDA" sheetId="25" r:id="rId63"/>
    <sheet name="LOTTO 23EUKON " sheetId="68" r:id="rId64"/>
    <sheet name="LOTTO 23 ABBOTT" sheetId="26" r:id="rId65"/>
    <sheet name="LOTTO 24 SEDA" sheetId="27" r:id="rId66"/>
    <sheet name="LOTTO 24  BOSTON" sheetId="69" r:id="rId67"/>
    <sheet name="LOTTO 24 BD" sheetId="70" r:id="rId68"/>
    <sheet name="LOTTO 25" sheetId="28" r:id="rId69"/>
  </sheets>
  <externalReferences>
    <externalReference r:id="rId70"/>
    <externalReference r:id="rId71"/>
  </externalReferences>
  <definedNames>
    <definedName name="_xlnm.Print_Area" localSheetId="1">'LOTTO 1 Abbott'!$A$1:$AD$147</definedName>
    <definedName name="_xlnm.Print_Area" localSheetId="3">'LOTTO 1 CS Medical'!$A$1:$AD$147</definedName>
    <definedName name="_xlnm.Print_Area" localSheetId="2">'LOTTO 1 Medtronic'!$A$1:$AD$147</definedName>
    <definedName name="_xlnm.Print_Area" localSheetId="29">'LOTTO 10 ABBOTT'!$A$1:$Q$174</definedName>
    <definedName name="_xlnm.Print_Area" localSheetId="30">'LOTTO 10 BIOTRONIK'!$A$1:$Q$174</definedName>
    <definedName name="_xlnm.Print_Area" localSheetId="32">'LOTTO 10 BOSTON'!$A$1:$Q$103</definedName>
    <definedName name="_xlnm.Print_Area" localSheetId="33">'LOTTO 10 COOK'!$A$1:$Q$75</definedName>
    <definedName name="_xlnm.Print_Area" localSheetId="31">'LOTTO 10 SANITEX'!$A$1:$Q$108</definedName>
    <definedName name="_xlnm.Print_Area" localSheetId="34">'LOTTO 11 ABBOTT'!$A$1:$S$74</definedName>
    <definedName name="_xlnm.Print_Area" localSheetId="36">'LOTTO 11 COOK'!$A$1:$S$52</definedName>
    <definedName name="_xlnm.Print_Area" localSheetId="35">'LOTTO 11 CORDIS'!$A$1:$S$74</definedName>
    <definedName name="_xlnm.Print_Area" localSheetId="37">'LOTTO 12'!$A$1:$S$71</definedName>
    <definedName name="_xlnm.Print_Area" localSheetId="39">'LOTTO 13  SANITEX'!$A$1:$S$63</definedName>
    <definedName name="_xlnm.Print_Area" localSheetId="38">'LOTTO 13 AB MEDICA'!$A$1:$S$63</definedName>
    <definedName name="_xlnm.Print_Area" localSheetId="41">'LOTTO 14 BD'!$A$1:$S$129</definedName>
    <definedName name="_xlnm.Print_Area" localSheetId="42">'LOTTO 14 MERIT'!$A$1:$S$96</definedName>
    <definedName name="_xlnm.Print_Area" localSheetId="40">'LOTTO 14 WL GORE'!$A$1:$S$80</definedName>
    <definedName name="_xlnm.Print_Area" localSheetId="43">'LOTTO 15 GETINGE'!$A$1:$S$83</definedName>
    <definedName name="_xlnm.Print_Area" localSheetId="45">'LOTTO 15 SANITEX'!$A$1:$S$48</definedName>
    <definedName name="_xlnm.Print_Area" localSheetId="44">'LOTTO 15 WL GORE'!$A$1:$S$109</definedName>
    <definedName name="_xlnm.Print_Area" localSheetId="47">'LOTTO 16 CROSSMED'!$A$1:$S$29</definedName>
    <definedName name="_xlnm.Print_Area" localSheetId="46">'LOTTO 16 SELEFAR'!$A$1:$S$29</definedName>
    <definedName name="_xlnm.Print_Area" localSheetId="48">'LOTTO 17 ABBOTT'!$A$1:$S$37</definedName>
    <definedName name="_xlnm.Print_Area" localSheetId="49">'LOTTO 17 BOSTON'!$A$1:$S$37</definedName>
    <definedName name="_xlnm.Print_Area" localSheetId="51">'LOTTO 18 ABBOTT'!$A$1:$S$59</definedName>
    <definedName name="_xlnm.Print_Area" localSheetId="50">'LOTTO 18 CORDIS'!$A$1:$S$59</definedName>
    <definedName name="_xlnm.Print_Area" localSheetId="52">'LOTTO 18 MEDTRONIC'!$A$1:$S$39</definedName>
    <definedName name="_xlnm.Print_Area" localSheetId="54">'LOTTO 19 BOSTON'!$A$1:$S$35</definedName>
    <definedName name="_xlnm.Print_Area" localSheetId="55">'LOTTO 19 CID'!$A$1:$S$54</definedName>
    <definedName name="_xlnm.Print_Area" localSheetId="53">'LOTTO 19 COOK'!$A$1:$S$81</definedName>
    <definedName name="_xlnm.Print_Area" localSheetId="4">'LOTTO 2 BIOTRONIK'!$A$1:$Q$195</definedName>
    <definedName name="_xlnm.Print_Area" localSheetId="5">'LOTTO 2 BOSTON'!$A$1:$Q$195</definedName>
    <definedName name="_xlnm.Print_Area" localSheetId="7">'LOTTO 2 EUKON'!$A$1:$Q$126</definedName>
    <definedName name="_xlnm.Print_Area" localSheetId="6">'LOTTO 2 SELEFAR'!$A$1:$Q$134</definedName>
    <definedName name="_xlnm.Print_Area" localSheetId="57">'LOTTO 20  CS MEDICAL'!$A$1:$S$72</definedName>
    <definedName name="_xlnm.Print_Area" localSheetId="56">'LOTTO 20 CID '!$A$1:$S$42</definedName>
    <definedName name="_xlnm.Print_Area" localSheetId="58">'LOTTO 21 BECTON DICKINSON'!$A$1:$S$125</definedName>
    <definedName name="_xlnm.Print_Area" localSheetId="59">'LOTTO 21 MEDTRONIC'!$A$1:$S$125</definedName>
    <definedName name="_xlnm.Print_Area" localSheetId="60">'LOTTO 21 SEDA'!$A$1:$S$125</definedName>
    <definedName name="_xlnm.Print_Area" localSheetId="61">'LOTTO 22 BOSTON'!$A$1:$S$89</definedName>
    <definedName name="_xlnm.Print_Area" localSheetId="62">'LOTTO 22 SEDA'!$A$1:$S$84</definedName>
    <definedName name="_xlnm.Print_Area" localSheetId="64">'LOTTO 23 ABBOTT'!$A$1:$S$114</definedName>
    <definedName name="_xlnm.Print_Area" localSheetId="63">'LOTTO 23EUKON '!$A$1:$S$72</definedName>
    <definedName name="_xlnm.Print_Area" localSheetId="66">'LOTTO 24  BOSTON'!$A$1:$S$98</definedName>
    <definedName name="_xlnm.Print_Area" localSheetId="67">'LOTTO 24 BD'!$A$1:$S$98</definedName>
    <definedName name="_xlnm.Print_Area" localSheetId="65">'LOTTO 24 SEDA'!$A$1:$S$98</definedName>
    <definedName name="_xlnm.Print_Area" localSheetId="68">'LOTTO 25'!$A$1:$S$39</definedName>
    <definedName name="_xlnm.Print_Area" localSheetId="8">'LOTTO 3 B BRAUN'!$A$1:$Q$126</definedName>
    <definedName name="_xlnm.Print_Area" localSheetId="10">'LOTTO 3 CID'!$A$1:$Q$69</definedName>
    <definedName name="_xlnm.Print_Area" localSheetId="9">'LOTTO 3 SANITEX'!$A$1:$Q$126</definedName>
    <definedName name="_xlnm.Print_Area" localSheetId="13">'LOTTO 4 B BRAUN'!$A$1:$Q$40</definedName>
    <definedName name="_xlnm.Print_Area" localSheetId="11">'LOTTO 4 BIOTRONIK'!$A$1:$Q$34</definedName>
    <definedName name="_xlnm.Print_Area" localSheetId="12">'LOTTO 4 VIGLIA'!$A$1:$Q$60</definedName>
    <definedName name="_xlnm.Print_Area" localSheetId="15">'LOTTO 5 BIOTRONIK'!$A$1:$Q$66</definedName>
    <definedName name="_xlnm.Print_Area" localSheetId="14">'LOTTO 5 SANITEX'!$A$1:$Q$66</definedName>
    <definedName name="_xlnm.Print_Area" localSheetId="16">'LOTTO 6 BOSTON'!$A$1:$Q$55</definedName>
    <definedName name="_xlnm.Print_Area" localSheetId="17">'LOTTO 6 MC HEALTH'!$A$1:$Q$94</definedName>
    <definedName name="_xlnm.Print_Area" localSheetId="19">'LOTTO 7 ABBOTT'!$A$1:$Q$278</definedName>
    <definedName name="_xlnm.Print_Area" localSheetId="20">'LOTTO 7 BD'!$A$1:$Q$278</definedName>
    <definedName name="_xlnm.Print_Area" localSheetId="18">'LOTTO 7 BOSTON'!$A$1:$Q$278</definedName>
    <definedName name="_xlnm.Print_Area" localSheetId="22">'LOTTO 7 CS MEDICAL'!$A$1:$Q$72</definedName>
    <definedName name="_xlnm.Print_Area" localSheetId="21">'LOTTO 7 MEDTRONIC'!$A$1:$Q$154</definedName>
    <definedName name="_xlnm.Print_Area" localSheetId="23">'LOTTO 8 BD'!$A$1:$Q$223</definedName>
    <definedName name="_xlnm.Print_Area" localSheetId="25">'LOTTO 8 BIOTRONIK'!$A$1:$Q$138</definedName>
    <definedName name="_xlnm.Print_Area" localSheetId="24">'LOTTO 8 MEDTRONIC'!$A$1:$Q$223</definedName>
    <definedName name="_xlnm.Print_Area" localSheetId="26">'LOTTO 8CS MEDICAL'!$A$1:$Q$85</definedName>
    <definedName name="_xlnm.Print_Area" localSheetId="27">'LOTTO 9 BIOTRONIK'!$A$1:$Q$105</definedName>
    <definedName name="_xlnm.Print_Area" localSheetId="28">'LOTTO 9 SEDA'!$A$1:$Q$105</definedName>
    <definedName name="_xlnm.Print_Area" localSheetId="0">'Tabella Prodotti'!$A$1:$S$70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71" l="1"/>
  <c r="F2" i="70"/>
  <c r="F2" i="69"/>
  <c r="C70" i="68"/>
  <c r="C69" i="68"/>
  <c r="C68" i="68"/>
  <c r="C67" i="68"/>
  <c r="C66" i="68"/>
  <c r="C65" i="68"/>
  <c r="C64" i="68"/>
  <c r="C63" i="68"/>
  <c r="C62" i="68"/>
  <c r="C61" i="68"/>
  <c r="C60" i="68"/>
  <c r="C59" i="68"/>
  <c r="C58" i="68"/>
  <c r="C57" i="68"/>
  <c r="C56" i="68"/>
  <c r="C55" i="68"/>
  <c r="C54" i="68"/>
  <c r="C53" i="68"/>
  <c r="C52" i="68"/>
  <c r="C51" i="68"/>
  <c r="C50" i="68"/>
  <c r="C49" i="68"/>
  <c r="C48" i="68"/>
  <c r="C47" i="68"/>
  <c r="C46" i="68"/>
  <c r="C45" i="68"/>
  <c r="C44" i="68"/>
  <c r="C43" i="68"/>
  <c r="C42" i="68"/>
  <c r="C41" i="68"/>
  <c r="C40" i="68"/>
  <c r="C39" i="68"/>
  <c r="C38" i="68"/>
  <c r="C37" i="68"/>
  <c r="C36" i="68"/>
  <c r="C35" i="68"/>
  <c r="C34" i="68"/>
  <c r="C33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C9" i="68"/>
  <c r="C8" i="68"/>
  <c r="F2" i="68"/>
  <c r="F2" i="67"/>
  <c r="C38" i="66" l="1"/>
  <c r="C37" i="66"/>
  <c r="C36" i="66"/>
  <c r="C35" i="66"/>
  <c r="C34" i="66"/>
  <c r="C33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C9" i="66"/>
  <c r="C8" i="66"/>
  <c r="F2" i="66"/>
  <c r="F2" i="65"/>
  <c r="F2" i="64"/>
  <c r="F2" i="63"/>
  <c r="F2" i="62"/>
  <c r="F2" i="61"/>
  <c r="F2" i="60"/>
  <c r="F2" i="59"/>
  <c r="F2" i="58"/>
  <c r="F2" i="57"/>
  <c r="F2" i="56"/>
  <c r="F2" i="55"/>
  <c r="F2" i="54"/>
  <c r="F2" i="53"/>
  <c r="F2" i="52"/>
  <c r="F2" i="51"/>
  <c r="F2" i="50"/>
  <c r="F2" i="49"/>
  <c r="F2" i="48"/>
  <c r="F2" i="47"/>
  <c r="F2" i="46"/>
  <c r="F2" i="45"/>
  <c r="F2" i="44"/>
  <c r="F2" i="43"/>
  <c r="F2" i="42"/>
  <c r="F2" i="41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F2" i="40"/>
  <c r="F2" i="39"/>
  <c r="F2" i="38"/>
  <c r="H4" i="30"/>
  <c r="H3" i="30"/>
  <c r="H2" i="30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H4" i="29"/>
  <c r="H3" i="29"/>
  <c r="H2" i="29"/>
  <c r="F2" i="28"/>
  <c r="F2" i="27"/>
  <c r="F2" i="26"/>
  <c r="F2" i="25"/>
  <c r="F2" i="24"/>
  <c r="F2" i="23"/>
  <c r="F2" i="22"/>
  <c r="F2" i="21"/>
  <c r="F2" i="20"/>
  <c r="F2" i="19"/>
  <c r="F2" i="18" l="1"/>
  <c r="F2" i="17"/>
  <c r="F2" i="16"/>
  <c r="F2" i="15"/>
  <c r="F2" i="14"/>
  <c r="H2" i="4" l="1"/>
  <c r="H3" i="4"/>
  <c r="H4" i="4"/>
  <c r="F2" i="13"/>
  <c r="F2" i="12"/>
  <c r="F2" i="11"/>
  <c r="F2" i="10"/>
  <c r="F2" i="9"/>
  <c r="F2" i="8"/>
  <c r="H5" i="3"/>
  <c r="H4" i="3"/>
  <c r="H3" i="3"/>
  <c r="F16" i="3" l="1"/>
  <c r="F18" i="3"/>
  <c r="F20" i="3"/>
  <c r="F25" i="3"/>
  <c r="F29" i="3"/>
  <c r="F31" i="3"/>
  <c r="F36" i="3"/>
  <c r="F39" i="3"/>
  <c r="F40" i="3"/>
  <c r="F42" i="3"/>
  <c r="F45" i="3"/>
  <c r="F48" i="3"/>
  <c r="F50" i="3"/>
  <c r="F52" i="3"/>
  <c r="F55" i="3"/>
  <c r="F58" i="3"/>
  <c r="F60" i="3"/>
  <c r="F63" i="3"/>
  <c r="F65" i="3"/>
  <c r="F67" i="3"/>
  <c r="F70" i="3"/>
</calcChain>
</file>

<file path=xl/sharedStrings.xml><?xml version="1.0" encoding="utf-8"?>
<sst xmlns="http://schemas.openxmlformats.org/spreadsheetml/2006/main" count="10622" uniqueCount="5049">
  <si>
    <t>Stent coronarico DES con polimero permanente</t>
  </si>
  <si>
    <t>Stent coronarico DES con polimero riassorbibile</t>
  </si>
  <si>
    <t>Stent coronarico DES senza polimero</t>
  </si>
  <si>
    <t>BMS - Bare metal stent selfexpandable iliaco</t>
  </si>
  <si>
    <t>Stent carotidei a celle chiuse</t>
  </si>
  <si>
    <t>Stent carotidei a celle aperte</t>
  </si>
  <si>
    <t>Stent Ricoperti</t>
  </si>
  <si>
    <t xml:space="preserve">Stent venosi (a celle chiuse) </t>
  </si>
  <si>
    <t>BRS (Scaffold riassorbibile)</t>
  </si>
  <si>
    <t>Stent venosi (a celle aperte o ibride)</t>
  </si>
  <si>
    <t xml:space="preserve">DES per vasi di grandi dimensioni </t>
  </si>
  <si>
    <t xml:space="preserve">Lotto </t>
  </si>
  <si>
    <t>DESCRIZIONE</t>
  </si>
  <si>
    <t>UNITA' DI MISURA</t>
  </si>
  <si>
    <t>PEZZO</t>
  </si>
  <si>
    <t xml:space="preserve"> Stent vascolari ricoperti/endoprotesi self-expandable per il trattamento di fistole dialitiche (FAV) e/o arterie iliache, e/o femorali e/o viscerali e/o vene centrali</t>
  </si>
  <si>
    <t>Stent carotidei ad elevata copertura di placca, dual layer</t>
  </si>
  <si>
    <t xml:space="preserve">Stent selfexpandable mimetici per distretto femoropopliteo </t>
  </si>
  <si>
    <t>Stent da diversione di flusso per trattamento di aneurismi viscerali</t>
  </si>
  <si>
    <t>BMS - Bare metal stent selfexpandable femoropoplitei  (compatibili con guida 0.035")</t>
  </si>
  <si>
    <t>BMS - Bare metal stent selfexpandable femoropoplitei  (compatibili con guida 0.018")</t>
  </si>
  <si>
    <t>Stent selfexpandable vascolari a rilascio di farmaco per distretto femorale</t>
  </si>
  <si>
    <t>Stent balloonexpandable vascolari a rilascio di farmaco per distretto sottopopliteo</t>
  </si>
  <si>
    <t>BMS - Bare metal stent balloonexpandable iliaco (compatibile con guida 0.035")</t>
  </si>
  <si>
    <t>BMS - Bare metal stent balloonexpandable viscerale (compatibile con guida 0.018" e/o 0.014")</t>
  </si>
  <si>
    <t>BMS - Bare metal stent balloonexpandable per il trattamento dell'aorta</t>
  </si>
  <si>
    <t>Stent vascolari ricoperti balloonexpandable per il trattamento dell'aorta</t>
  </si>
  <si>
    <t>Stent vascolari ricoperti balloonexpandable  periferici</t>
  </si>
  <si>
    <t>Stent selfexpandable, non ricoperto, ad uso biliare</t>
  </si>
  <si>
    <t>TOTALE FABBISOGNO BIENNALE</t>
  </si>
  <si>
    <t>IMPORTO COMPLESSIVO BIENNALE A BASE D'ASTA</t>
  </si>
  <si>
    <t>C.I.G.</t>
  </si>
  <si>
    <t>POSIZIONE IN GRADUATORIA</t>
  </si>
  <si>
    <t>AGGIUDICATARIO</t>
  </si>
  <si>
    <t>NOME COMMERCIALE</t>
  </si>
  <si>
    <t>IMPORTO UNITARIO OFFERTO</t>
  </si>
  <si>
    <t>IMPORTO COMPLESSIVO OFFERTO</t>
  </si>
  <si>
    <t>PERCENTUALE DI SCONTO</t>
  </si>
  <si>
    <t>BIOTRONIK ITALIA</t>
  </si>
  <si>
    <t>BOSTON SCIENTIFIC S.P.A.</t>
  </si>
  <si>
    <t>SELEFAR S.R.L.</t>
  </si>
  <si>
    <t>EUKON SRL</t>
  </si>
  <si>
    <t>B.BRAUN MILANO SPA</t>
  </si>
  <si>
    <t>SANITEX</t>
  </si>
  <si>
    <t>CID</t>
  </si>
  <si>
    <t>VIGLIA S.R.L.</t>
  </si>
  <si>
    <t>ABBOTT MEDICAL ITALIA SRL</t>
  </si>
  <si>
    <t>BECTON DICKINSON ITALIA S.P.A.</t>
  </si>
  <si>
    <t>MEDTRONIC ITALIA S.P.A.</t>
  </si>
  <si>
    <t>C.S. MEDICAL 7 SRL</t>
  </si>
  <si>
    <t>SEDA S.P.A.</t>
  </si>
  <si>
    <t>COOK ITALIA S.R.L.</t>
  </si>
  <si>
    <t>Cordis Italy S.r.l.</t>
  </si>
  <si>
    <t>AB MEDICA SPA</t>
  </si>
  <si>
    <t>W.L. GORE &amp; ASSOCIATI S.r.l.</t>
  </si>
  <si>
    <t>Merit Medical italy S.r.l.</t>
  </si>
  <si>
    <t>GETINGE ITALIA S.R.L.</t>
  </si>
  <si>
    <t>CROSSMED SPA</t>
  </si>
  <si>
    <t xml:space="preserve">	COOK ITALIA S.R.L.</t>
  </si>
  <si>
    <t xml:space="preserve">	CID</t>
  </si>
  <si>
    <t xml:space="preserve">CROSSMED SPA </t>
  </si>
  <si>
    <t>B5CD84FC32</t>
  </si>
  <si>
    <t>B5CD850D05</t>
  </si>
  <si>
    <t>B5CD851DD8</t>
  </si>
  <si>
    <t>B5CD852EAB</t>
  </si>
  <si>
    <t>B5CD853F7E</t>
  </si>
  <si>
    <t>B5CD854056</t>
  </si>
  <si>
    <t>B5CD855129</t>
  </si>
  <si>
    <t>B5CD8561FC</t>
  </si>
  <si>
    <t>B5CD8572CF</t>
  </si>
  <si>
    <t>B5CD8583A2</t>
  </si>
  <si>
    <t>B5CD859475</t>
  </si>
  <si>
    <t>B5CD85A548</t>
  </si>
  <si>
    <t>B5CD85B61B</t>
  </si>
  <si>
    <t>B5CD85C6EE</t>
  </si>
  <si>
    <t>B5CD85D7C1</t>
  </si>
  <si>
    <t>B5CD85E894</t>
  </si>
  <si>
    <t>B5CD85F967</t>
  </si>
  <si>
    <t>B5CD860A3A</t>
  </si>
  <si>
    <t>B5CD861B0D</t>
  </si>
  <si>
    <t>B5CD862BE0</t>
  </si>
  <si>
    <t>B5CD863CB3</t>
  </si>
  <si>
    <t>B5CD864D86</t>
  </si>
  <si>
    <t>B5CD865E59</t>
  </si>
  <si>
    <t>B5CD866F2C</t>
  </si>
  <si>
    <t>B5CD867004</t>
  </si>
  <si>
    <t>XIENCE SKYPOINT Everolimus Eluting Coronary Stent System</t>
  </si>
  <si>
    <t>CODICE PRODOTTO (REF)</t>
  </si>
  <si>
    <t>NUMERO DI REPERTORIO</t>
  </si>
  <si>
    <t>CND</t>
  </si>
  <si>
    <t>1800200-08</t>
  </si>
  <si>
    <t>P070402010301</t>
  </si>
  <si>
    <t>1800200-12</t>
  </si>
  <si>
    <t>1800200-15</t>
  </si>
  <si>
    <t>1800200-18</t>
  </si>
  <si>
    <t>1800200-23</t>
  </si>
  <si>
    <t>1800200-28</t>
  </si>
  <si>
    <t>1800200-33</t>
  </si>
  <si>
    <t>1800200-38</t>
  </si>
  <si>
    <t>1800225-08</t>
  </si>
  <si>
    <t>1800225-12</t>
  </si>
  <si>
    <t>1800225-15</t>
  </si>
  <si>
    <t>1800225-18</t>
  </si>
  <si>
    <t>1800225-23</t>
  </si>
  <si>
    <t>1800225-28</t>
  </si>
  <si>
    <t>1800225-33</t>
  </si>
  <si>
    <t>1800225-38</t>
  </si>
  <si>
    <t>1800250-08</t>
  </si>
  <si>
    <t>1800250-12</t>
  </si>
  <si>
    <t>1800250-15</t>
  </si>
  <si>
    <t>1800250-18</t>
  </si>
  <si>
    <t>1800250-23</t>
  </si>
  <si>
    <t>1800250-28</t>
  </si>
  <si>
    <t>1800250-33</t>
  </si>
  <si>
    <t>1800250-38</t>
  </si>
  <si>
    <t>1800275-08</t>
  </si>
  <si>
    <t>1800275-12</t>
  </si>
  <si>
    <t>1800275-15</t>
  </si>
  <si>
    <t>1800275-18</t>
  </si>
  <si>
    <t>1800275-23</t>
  </si>
  <si>
    <t>1800275-28</t>
  </si>
  <si>
    <t>1800275-33</t>
  </si>
  <si>
    <t>1800275-38</t>
  </si>
  <si>
    <t>1800300-08</t>
  </si>
  <si>
    <t>1800300-12</t>
  </si>
  <si>
    <t>1800300-15</t>
  </si>
  <si>
    <t>1800300-18</t>
  </si>
  <si>
    <t>1800300-23</t>
  </si>
  <si>
    <t>1800300-28</t>
  </si>
  <si>
    <t>1800300-33</t>
  </si>
  <si>
    <t>1800300-38</t>
  </si>
  <si>
    <t>1800325-08</t>
  </si>
  <si>
    <t>1800325-12</t>
  </si>
  <si>
    <t>1800325-15</t>
  </si>
  <si>
    <t>1800325-18</t>
  </si>
  <si>
    <t>1800325-23</t>
  </si>
  <si>
    <t>1800325-28</t>
  </si>
  <si>
    <t>1800325-33</t>
  </si>
  <si>
    <t>1800325-38</t>
  </si>
  <si>
    <t>1800350-08</t>
  </si>
  <si>
    <t>1800350-12</t>
  </si>
  <si>
    <t>1800350-15</t>
  </si>
  <si>
    <t>1800350-18</t>
  </si>
  <si>
    <t>1800350-23</t>
  </si>
  <si>
    <t>1800350-28</t>
  </si>
  <si>
    <t>1800350-33</t>
  </si>
  <si>
    <t>1800350-38</t>
  </si>
  <si>
    <t>1800400-08</t>
  </si>
  <si>
    <t>1800400-12</t>
  </si>
  <si>
    <t>1800400-15</t>
  </si>
  <si>
    <t>1800400-18</t>
  </si>
  <si>
    <t>1800400-23</t>
  </si>
  <si>
    <t>1800400-28</t>
  </si>
  <si>
    <t>1800400-33</t>
  </si>
  <si>
    <t>1800400-38</t>
  </si>
  <si>
    <t>1800250-48</t>
  </si>
  <si>
    <t>1800275-48</t>
  </si>
  <si>
    <t>1800300-48</t>
  </si>
  <si>
    <t>1800350-48</t>
  </si>
  <si>
    <t>1800400-48</t>
  </si>
  <si>
    <t>1800450-12</t>
  </si>
  <si>
    <t>1800450-15</t>
  </si>
  <si>
    <t>1800450-18</t>
  </si>
  <si>
    <t>1800450-23</t>
  </si>
  <si>
    <t>1800450-28</t>
  </si>
  <si>
    <t>1800450-33</t>
  </si>
  <si>
    <t>1800500-12</t>
  </si>
  <si>
    <t>1800500-15</t>
  </si>
  <si>
    <t>1800500-18</t>
  </si>
  <si>
    <t>1800500-23</t>
  </si>
  <si>
    <t>1800500-28</t>
  </si>
  <si>
    <t>1800500-33</t>
  </si>
  <si>
    <t>Onyx Frontier</t>
  </si>
  <si>
    <t>2288963/R</t>
  </si>
  <si>
    <t>2288996/R</t>
  </si>
  <si>
    <t>2288997/R</t>
  </si>
  <si>
    <t>2288998/R</t>
  </si>
  <si>
    <t>2288999/R</t>
  </si>
  <si>
    <t>2289000/R</t>
  </si>
  <si>
    <t>2289001/R</t>
  </si>
  <si>
    <t>2289002/R</t>
  </si>
  <si>
    <t>2289003/R</t>
  </si>
  <si>
    <t>2289004/R</t>
  </si>
  <si>
    <t>2289005/R</t>
  </si>
  <si>
    <t>2289006/R</t>
  </si>
  <si>
    <t>2289007/R</t>
  </si>
  <si>
    <t>2289008/R</t>
  </si>
  <si>
    <t>2289009/R</t>
  </si>
  <si>
    <t>2289010/R</t>
  </si>
  <si>
    <t>2289011/R</t>
  </si>
  <si>
    <t>2289012/R</t>
  </si>
  <si>
    <t>2289013/R</t>
  </si>
  <si>
    <t>2289014/R</t>
  </si>
  <si>
    <t>2289015/R</t>
  </si>
  <si>
    <t>2289016/R</t>
  </si>
  <si>
    <t>2289017/R</t>
  </si>
  <si>
    <t>2289018/R</t>
  </si>
  <si>
    <t>2289019/R</t>
  </si>
  <si>
    <t>2289020/R</t>
  </si>
  <si>
    <t>2289021/R</t>
  </si>
  <si>
    <t>2289022/R</t>
  </si>
  <si>
    <t>2289023/R</t>
  </si>
  <si>
    <t>2289024/R</t>
  </si>
  <si>
    <t>2289025/R</t>
  </si>
  <si>
    <t>2289026/R</t>
  </si>
  <si>
    <t>2289027/R</t>
  </si>
  <si>
    <t>2289028/R</t>
  </si>
  <si>
    <t>2289029/R</t>
  </si>
  <si>
    <t>2289030/R</t>
  </si>
  <si>
    <t>2289031/R</t>
  </si>
  <si>
    <t>2289032/R</t>
  </si>
  <si>
    <t>2289033/R</t>
  </si>
  <si>
    <t>2289034/R</t>
  </si>
  <si>
    <t>2289035/R</t>
  </si>
  <si>
    <t>2289036/R</t>
  </si>
  <si>
    <t>2289037/R</t>
  </si>
  <si>
    <t>2289038/R</t>
  </si>
  <si>
    <t>2289039/R</t>
  </si>
  <si>
    <t>2289040/R</t>
  </si>
  <si>
    <t>2289041/R</t>
  </si>
  <si>
    <t>2289042/R</t>
  </si>
  <si>
    <t>2289043/R</t>
  </si>
  <si>
    <t>2289044/R</t>
  </si>
  <si>
    <t>2289045/R</t>
  </si>
  <si>
    <t>2289046/R</t>
  </si>
  <si>
    <t>2289047/R</t>
  </si>
  <si>
    <t>2289048/R</t>
  </si>
  <si>
    <t>2289049/R</t>
  </si>
  <si>
    <t>2289050/R</t>
  </si>
  <si>
    <t>2289051/R</t>
  </si>
  <si>
    <t>2289052/R</t>
  </si>
  <si>
    <t>2289053/R</t>
  </si>
  <si>
    <t>2289054/R</t>
  </si>
  <si>
    <t>2289055/R</t>
  </si>
  <si>
    <t>2289056/R</t>
  </si>
  <si>
    <t>2289057/R</t>
  </si>
  <si>
    <t>2289058/R</t>
  </si>
  <si>
    <t>2289059/R</t>
  </si>
  <si>
    <t>2289060/R</t>
  </si>
  <si>
    <t>2289061/R</t>
  </si>
  <si>
    <t>2289062/R</t>
  </si>
  <si>
    <t>2289063/R</t>
  </si>
  <si>
    <t>2289064/R</t>
  </si>
  <si>
    <t>2289065/R</t>
  </si>
  <si>
    <t>2289066/R</t>
  </si>
  <si>
    <t>2289067/R</t>
  </si>
  <si>
    <t>ANGIOLITE</t>
  </si>
  <si>
    <t>SCC DSR14 150 200 009</t>
  </si>
  <si>
    <t xml:space="preserve">P0704020103 </t>
  </si>
  <si>
    <t>SCC DSR14 150 200 014</t>
  </si>
  <si>
    <t>SCC DSR14 150 200 016</t>
  </si>
  <si>
    <t>SCC DSR14 150 200 019</t>
  </si>
  <si>
    <t>SCC DSR14 150 200 024</t>
  </si>
  <si>
    <t>SCC DSR14 150 200 029</t>
  </si>
  <si>
    <t>SCC DSR14 150 200 034</t>
  </si>
  <si>
    <t>SCC DSR14 150 200 039</t>
  </si>
  <si>
    <t>SCC DSR14 150 225 009</t>
  </si>
  <si>
    <t>SCC DSR14 150 225 014</t>
  </si>
  <si>
    <t>SCC DSR14 150 225 016</t>
  </si>
  <si>
    <t>SCC DSR14 150 225 019</t>
  </si>
  <si>
    <t>SCC DSR14 150 225 024</t>
  </si>
  <si>
    <t>SCC DSR14 150 225 029</t>
  </si>
  <si>
    <t>SCC DSR14 150 225 034</t>
  </si>
  <si>
    <t>SCC DSR14 150 225 039</t>
  </si>
  <si>
    <t>SCC DSR14 150 250 009</t>
  </si>
  <si>
    <t>SCC DSR14 150 250 014</t>
  </si>
  <si>
    <t>SCC DSR14 150 250 016</t>
  </si>
  <si>
    <t>SCC DSR14 150 250 019</t>
  </si>
  <si>
    <t>SCC DSR14 150 250 024</t>
  </si>
  <si>
    <t>SCC DSR14 150 250 029</t>
  </si>
  <si>
    <t>SCC DSR14 150 250 034</t>
  </si>
  <si>
    <t>SCC DSR14 150 250 039</t>
  </si>
  <si>
    <t>SCC DSR14 150 275 009</t>
  </si>
  <si>
    <t>SCC DSR14 150 275 014</t>
  </si>
  <si>
    <t>SCC DSR14 150 275 016</t>
  </si>
  <si>
    <t>SCC DSR14 150 275 019</t>
  </si>
  <si>
    <t>SCC DSR14 150 275 024</t>
  </si>
  <si>
    <t>SCC DSR14 150 275 029</t>
  </si>
  <si>
    <t>SCC DSR14 150 275 034</t>
  </si>
  <si>
    <t>SCC DSR14 150 275 039</t>
  </si>
  <si>
    <t>SCC DSR14 150 300 009</t>
  </si>
  <si>
    <t>SCC DSR14 150 300 014</t>
  </si>
  <si>
    <t>SCC DSR14 150 300 016</t>
  </si>
  <si>
    <t>SCC DSR14 150 300 019</t>
  </si>
  <si>
    <t>SCC DSR14 150 300 024</t>
  </si>
  <si>
    <t>SCC DSR14 150 300 029</t>
  </si>
  <si>
    <t>SCC DSR14 150 300 034</t>
  </si>
  <si>
    <t>SCC DSR14 150 300 039</t>
  </si>
  <si>
    <t>SCC DSR14 150 350 009</t>
  </si>
  <si>
    <t>SCC DSR14 150 350 014</t>
  </si>
  <si>
    <t>SCC DSR14 150 350 016</t>
  </si>
  <si>
    <t>SCC DSR14 150 350 019</t>
  </si>
  <si>
    <t>SCC DSR14 150 350 024</t>
  </si>
  <si>
    <t>SCC DSR14 150 350 029</t>
  </si>
  <si>
    <t>SCC DSR14 150 350 034</t>
  </si>
  <si>
    <t>ORSIRO MISSION</t>
  </si>
  <si>
    <t>Orsiro Mission diam. 2.25 mm, lung. 9mm</t>
  </si>
  <si>
    <t>2639958/R</t>
  </si>
  <si>
    <t>Orsiro Mission diam. 2.50 mm, lung. 9mm</t>
  </si>
  <si>
    <t>2639914/R</t>
  </si>
  <si>
    <t>Orsiro Mission diam. 2.75 mm, lung. 9mm</t>
  </si>
  <si>
    <t>2639959/R</t>
  </si>
  <si>
    <t>Orsiro Mission diam. 3.00 mm, lung. 9mm</t>
  </si>
  <si>
    <t>2639960/R</t>
  </si>
  <si>
    <t>Orsiro Mission diam. 3.50 mm, lung. 9mm</t>
  </si>
  <si>
    <t>2639961/R</t>
  </si>
  <si>
    <t>Orsiro Mission diam. 4.00 mm, lung. 9mm</t>
  </si>
  <si>
    <t>2639962/R</t>
  </si>
  <si>
    <t>Orsiro Mission diam. 2.25 mm, lung. 13mm</t>
  </si>
  <si>
    <t>2639963/R</t>
  </si>
  <si>
    <t>Orsiro Mission diam. 2.50 mm, lung. 13mm</t>
  </si>
  <si>
    <t>2639964/R</t>
  </si>
  <si>
    <t>Orsiro Mission diam. 2.75 mm, lung. 13mm</t>
  </si>
  <si>
    <t>2639965/R</t>
  </si>
  <si>
    <t>Orsiro Mission diam. 3.00 mm, lung. 13mm</t>
  </si>
  <si>
    <t>2639966/R</t>
  </si>
  <si>
    <t>Orsiro Mission diam. 3.50 mm, lung. 13mm</t>
  </si>
  <si>
    <t>2639967/R</t>
  </si>
  <si>
    <t>Orsiro Mission diam. 4.00 mm, lung. 13mm</t>
  </si>
  <si>
    <t>2639968/R</t>
  </si>
  <si>
    <t>Orsiro Mission diam. 2.25 mm, lung. 15mm</t>
  </si>
  <si>
    <t>2639969/R</t>
  </si>
  <si>
    <t>Orsiro Mission diam. 2.50 mm, lung. 15mm</t>
  </si>
  <si>
    <t>2639970/R</t>
  </si>
  <si>
    <t>Orsiro Mission diam. 2.75 mm, lung. 15mm</t>
  </si>
  <si>
    <t>2639971/R</t>
  </si>
  <si>
    <t>Orsiro Mission diam. 3.00 mm, lung. 15mm</t>
  </si>
  <si>
    <t>2639972/R</t>
  </si>
  <si>
    <t>Orsiro Mission diam. 3.50 mm, lung. 15mm</t>
  </si>
  <si>
    <t>2639973/R</t>
  </si>
  <si>
    <t>Orsiro Mission diam. 4.00 mm, lung. 15mm</t>
  </si>
  <si>
    <t>2639974/R</t>
  </si>
  <si>
    <t>Orsiro Mission diam. 2.25 mm, lung. 18mm</t>
  </si>
  <si>
    <t>2639975/R</t>
  </si>
  <si>
    <t>Orsiro Mission diam. 2.50 mm, lung. 18mm</t>
  </si>
  <si>
    <t>2639976/R</t>
  </si>
  <si>
    <t>Orsiro Mission diam. 2.75 mm, lung. 18mm</t>
  </si>
  <si>
    <t>2639977/R</t>
  </si>
  <si>
    <t>Orsiro Mission diam. 3.00 mm, lung. 18mm</t>
  </si>
  <si>
    <t>2639978/R</t>
  </si>
  <si>
    <t>Orsiro Mission diam. 3.50 mm, lung. 18mm</t>
  </si>
  <si>
    <t>2639979/R</t>
  </si>
  <si>
    <t>Orsiro Mission diam. 4.00 mm, lung. 18mm</t>
  </si>
  <si>
    <t>2639980/R</t>
  </si>
  <si>
    <t>Orsiro Mission diam. 2.25 mm, lung. 22mm</t>
  </si>
  <si>
    <t>2639981/R</t>
  </si>
  <si>
    <t>Orsiro Mission diam. 2.50 mm, lung. 22mm</t>
  </si>
  <si>
    <t>2639982/R</t>
  </si>
  <si>
    <t>Orsiro Mission diam. 2.75 mm, lung. 22mm</t>
  </si>
  <si>
    <t>2639983/R</t>
  </si>
  <si>
    <t>Orsiro Mission diam. 3.00 mm, lung. 22mm</t>
  </si>
  <si>
    <t>2639984/R</t>
  </si>
  <si>
    <t>Orsiro Mission diam. 3.50 mm, lung. 22mm</t>
  </si>
  <si>
    <t>2639985/R</t>
  </si>
  <si>
    <t>Orsiro Mission diam. 4.00 mm, lung. 22mm</t>
  </si>
  <si>
    <t>2639986/R</t>
  </si>
  <si>
    <t>Orsiro Mission diam. 2.25 mm, lung. 26mm</t>
  </si>
  <si>
    <t>2639987/R</t>
  </si>
  <si>
    <t>Orsiro Mission diam. 2.50 mm, lung. 26mm</t>
  </si>
  <si>
    <t>2639988/R</t>
  </si>
  <si>
    <t>Orsiro Mission diam. 2.75 mm, lung. 26mm</t>
  </si>
  <si>
    <t>2639989/R</t>
  </si>
  <si>
    <t>Orsiro Mission diam. 3.00 mm, lung. 26mm</t>
  </si>
  <si>
    <t>2639990/R</t>
  </si>
  <si>
    <t>Orsiro Mission diam. 3.50 mm, lung. 26mm</t>
  </si>
  <si>
    <t>2639991/R</t>
  </si>
  <si>
    <t>Orsiro Mission diam. 4.00 mm, lung. 26mm</t>
  </si>
  <si>
    <t>2639992/R</t>
  </si>
  <si>
    <t>Orsiro Mission diam. 2.25 mm, lung. 30mm</t>
  </si>
  <si>
    <t>2639993/R</t>
  </si>
  <si>
    <t>Orsiro Mission diam. 2.50 mm, lung. 30mm</t>
  </si>
  <si>
    <t>2639994/R</t>
  </si>
  <si>
    <t>Orsiro Mission diam. 2.75 mm, lung. 30mm</t>
  </si>
  <si>
    <t>2639995/R</t>
  </si>
  <si>
    <t>Orsiro Mission diam. 3.00 mm, lung. 30mm</t>
  </si>
  <si>
    <t>2639996/R</t>
  </si>
  <si>
    <t>Orsiro Mission diam. 3.50 mm, lung. 30mm</t>
  </si>
  <si>
    <t>2639997/R</t>
  </si>
  <si>
    <t>Orsiro Mission diam. 4.00 mm, lung. 30mm</t>
  </si>
  <si>
    <t>2639998/R</t>
  </si>
  <si>
    <t>Orsiro Mission diam. 2.25 mm, lung. 35mm</t>
  </si>
  <si>
    <t>2639999/R</t>
  </si>
  <si>
    <t>Orsiro Mission diam. 2.50 mm, lung. 35mm</t>
  </si>
  <si>
    <t>2640000/R</t>
  </si>
  <si>
    <t>Orsiro Mission diam. 2.75 mm, lung. 35 mm</t>
  </si>
  <si>
    <t>2640001/R</t>
  </si>
  <si>
    <t>Orsiro Mission diam. 3.00 mm, lung. 35mm</t>
  </si>
  <si>
    <t>2640002/R</t>
  </si>
  <si>
    <t>Orsiro Mission diam. 3.50 mm, lung. 35mm</t>
  </si>
  <si>
    <t>2640003/R</t>
  </si>
  <si>
    <t>Orsiro Mission diam. 4.00 mm, lung. 35mm</t>
  </si>
  <si>
    <t>2640004/R</t>
  </si>
  <si>
    <t>Orsiro Mission diam. 2.25 mm, lung. 40mm</t>
  </si>
  <si>
    <t>2640005/R</t>
  </si>
  <si>
    <t>Orsiro Mission diam. 2.50 mm, lung. 40mm</t>
  </si>
  <si>
    <t>2640006/R</t>
  </si>
  <si>
    <t>Orsiro Mission diam. 2.75 mm, lung. 40mm</t>
  </si>
  <si>
    <t>2640007/R</t>
  </si>
  <si>
    <t>Orsiro Mission diam. 3.00 mm, lung. 40mm</t>
  </si>
  <si>
    <t>2640008/R</t>
  </si>
  <si>
    <t>Orsiro Mission diam. 3.50 mm, lung. 40mm</t>
  </si>
  <si>
    <t>2640009/R</t>
  </si>
  <si>
    <t>Orsiro Mission diam. 4.00 mm, lung. 40mm</t>
  </si>
  <si>
    <t>2640010/R</t>
  </si>
  <si>
    <t>SYNERGY XD</t>
  </si>
  <si>
    <t>DESCRIZIONE PRODOTTO</t>
  </si>
  <si>
    <t>QUANTITA' PER CONFEZIONE</t>
  </si>
  <si>
    <t>H7493941716300</t>
  </si>
  <si>
    <t>2533727/R</t>
  </si>
  <si>
    <t>P0704020199</t>
  </si>
  <si>
    <t>SYNERGY XD (MR) 3.00 x 16 mm</t>
  </si>
  <si>
    <t>H7493941712350</t>
  </si>
  <si>
    <t>SYNERGY XD (MR) 3.50 x 12 mm</t>
  </si>
  <si>
    <t>H7493941712300</t>
  </si>
  <si>
    <t>SYNERGY XD (MR) 3.00 x 12 mm</t>
  </si>
  <si>
    <t>H7493941738400</t>
  </si>
  <si>
    <t>SYNERGY XD (MR) 4.00 x 38 mm</t>
  </si>
  <si>
    <t>H7493941720450</t>
  </si>
  <si>
    <t>SYNERGY XD (MR) 4.50 x 20 mm</t>
  </si>
  <si>
    <t>H7493941720500</t>
  </si>
  <si>
    <t>SYNERGY XD (MR) 5.00 x 20 mm</t>
  </si>
  <si>
    <t>H7493941716500</t>
  </si>
  <si>
    <t>SYNERGY XD (MR) 5.00 x 16 mm</t>
  </si>
  <si>
    <t>H7493941712250</t>
  </si>
  <si>
    <t>SYNERGY XD (MR) 2.50 x 12 mm</t>
  </si>
  <si>
    <t>H7493941728300</t>
  </si>
  <si>
    <t>SYNERGY XD (MR) 3.00 x 28 mm</t>
  </si>
  <si>
    <t>H7493941732270</t>
  </si>
  <si>
    <t>SYNERGY XD (MR) 2.75 x 32 mm</t>
  </si>
  <si>
    <t>H7493941712500</t>
  </si>
  <si>
    <t>SYNERGY XD (MR) 5.00 x 12 mm</t>
  </si>
  <si>
    <t>H7493941732500</t>
  </si>
  <si>
    <t>SYNERGY XD (MR) 5.00 x 32 mm</t>
  </si>
  <si>
    <t>H7493941720250</t>
  </si>
  <si>
    <t>SYNERGY XD (MR) 2.50 x 20 mm</t>
  </si>
  <si>
    <t>H7493941720300</t>
  </si>
  <si>
    <t>SYNERGY XD (MR) 3.00 x 20 mm</t>
  </si>
  <si>
    <t>H7493941708250</t>
  </si>
  <si>
    <t>SYNERGY XD (MR) 2.50 x 08 mm</t>
  </si>
  <si>
    <t>H7493941712220</t>
  </si>
  <si>
    <t>SYNERGY XD (MR) 2.25 x 12 mm</t>
  </si>
  <si>
    <t>H7493941720270</t>
  </si>
  <si>
    <t>SYNERGY XD (MR) 2.75 x 20 mm</t>
  </si>
  <si>
    <t>H7493941732450</t>
  </si>
  <si>
    <t>SYNERGY XD (MR) 4.50 x 32 mm</t>
  </si>
  <si>
    <t>H7493941720220</t>
  </si>
  <si>
    <t>SYNERGY XD (MR) 2.25 x 20 mm</t>
  </si>
  <si>
    <t>H7493941728350</t>
  </si>
  <si>
    <t>SYNERGY XD (MR) 3.50 x 28 mm</t>
  </si>
  <si>
    <t>H7493941738220</t>
  </si>
  <si>
    <t>SYNERGY XD (MR) 2.25 x 38 mm</t>
  </si>
  <si>
    <t>H7493941748350</t>
  </si>
  <si>
    <t>SYNERGY XD (MR) 3.50 x 48 mm</t>
  </si>
  <si>
    <t>H7493941738300</t>
  </si>
  <si>
    <t>SYNERGY XD (MR) 3.00 x 38 mm</t>
  </si>
  <si>
    <t>H7493941748250</t>
  </si>
  <si>
    <t>SYNERGY XD (MR) 2.50 x 48 mm</t>
  </si>
  <si>
    <t>H7493941728270</t>
  </si>
  <si>
    <t>SYNERGY XD (MR) 2.75 x 28 mm</t>
  </si>
  <si>
    <t>H7493941712270</t>
  </si>
  <si>
    <t>SYNERGY XD (MR) 2.75 x 12 mm</t>
  </si>
  <si>
    <t>H7493941712450</t>
  </si>
  <si>
    <t>SYNERGY XD (MR) 4.50 x 12 mm</t>
  </si>
  <si>
    <t>H7493941716400</t>
  </si>
  <si>
    <t>SYNERGY XD (MR) 4.00 x 16 mm</t>
  </si>
  <si>
    <t>H7493941724220</t>
  </si>
  <si>
    <t>SYNERGY XD (MR) 2.25 x 24 mm</t>
  </si>
  <si>
    <t>H7493941724400</t>
  </si>
  <si>
    <t>SYNERGY XD (MR) 4.00 x 24 mm</t>
  </si>
  <si>
    <t>H7493941708270</t>
  </si>
  <si>
    <t>SYNERGY XD (MR) 2.75 x 08 mm</t>
  </si>
  <si>
    <t>H7493941716220</t>
  </si>
  <si>
    <t>SYNERGY XD (MR) 2.25 x 16 mm</t>
  </si>
  <si>
    <t>H7493941716450</t>
  </si>
  <si>
    <t>SYNERGY XD (MR) 4.50 x 16 mm</t>
  </si>
  <si>
    <t>H7493941716270</t>
  </si>
  <si>
    <t>SYNERGY XD (MR) 2.75 x 16 mm</t>
  </si>
  <si>
    <t>H7493941728400</t>
  </si>
  <si>
    <t xml:space="preserve">SYNERGY XD (MR) 4.00 x 28 mm
</t>
  </si>
  <si>
    <t>H7493941708400</t>
  </si>
  <si>
    <t>SYNERGY XD (MR) 4.00 x 08 mm</t>
  </si>
  <si>
    <t>H7493941724450</t>
  </si>
  <si>
    <t>SYNERGY XD (MR) 4.50 x 24 mm</t>
  </si>
  <si>
    <t>H7493941724350</t>
  </si>
  <si>
    <t>SYNERGY XD (MR) 3.50 x 24 mm</t>
  </si>
  <si>
    <t>H7493941748300</t>
  </si>
  <si>
    <t>SYNERGY XD (MR) 3.00 x 48 mm</t>
  </si>
  <si>
    <t>H7493941708300</t>
  </si>
  <si>
    <t>SYNERGY XD (MR) 3.00 x 08 mm</t>
  </si>
  <si>
    <t>H7493941738350</t>
  </si>
  <si>
    <t>SYNERGY XD (MR) 3.50 x 38 mm</t>
  </si>
  <si>
    <t>H7493941738270</t>
  </si>
  <si>
    <t>SYNERGY XD (MR) 2.75 x 38 mm</t>
  </si>
  <si>
    <t>H7493941728500</t>
  </si>
  <si>
    <t>SYNERGY XD (MR) 5.00 x 28 mm</t>
  </si>
  <si>
    <t>H7493941732350</t>
  </si>
  <si>
    <t>SYNERGY XD (MR) 3.50 x 32 mm</t>
  </si>
  <si>
    <t>H7493941748270</t>
  </si>
  <si>
    <t>SYNERGY XD (MR) 2.75 x 48 mm</t>
  </si>
  <si>
    <t>H7493941708220</t>
  </si>
  <si>
    <t>SYNERGY XD (MR) 2.25 x 08 mm</t>
  </si>
  <si>
    <t>H7493941728250</t>
  </si>
  <si>
    <t>SYNERGY XD (MR) 2.50 x 28 mm</t>
  </si>
  <si>
    <t>H7493941732220</t>
  </si>
  <si>
    <t>SYNERGY XD (MR) 2.25 x 32 mm</t>
  </si>
  <si>
    <t>H7493941728450</t>
  </si>
  <si>
    <t>SYNERGY XD (MR) 4.50 x 28 mm</t>
  </si>
  <si>
    <t>H7493941728220</t>
  </si>
  <si>
    <t>SYNERGY XD (MR) 2.25 x 28 mm</t>
  </si>
  <si>
    <t>H7493941720400</t>
  </si>
  <si>
    <t>SYNERGY XD (MR) 4.00 x 20 mm</t>
  </si>
  <si>
    <t>H7493941748400</t>
  </si>
  <si>
    <t>SYNERGY XD (MR) 4.00 x 48 mm</t>
  </si>
  <si>
    <t>H7493941724500</t>
  </si>
  <si>
    <t>SYNERGY XD (MR) 5.00 x 24 mm</t>
  </si>
  <si>
    <t>H7493941724270</t>
  </si>
  <si>
    <t>SYNERGY XD (MR) 2.75 x 24 mm</t>
  </si>
  <si>
    <t>H7493941724250</t>
  </si>
  <si>
    <t>SYNERGY XD (MR) 2.50 x 24 mm</t>
  </si>
  <si>
    <t>H7493941708350</t>
  </si>
  <si>
    <t>SYNERGY XD (MR) 3.50 x 08 mm</t>
  </si>
  <si>
    <t>H7493941716350</t>
  </si>
  <si>
    <t>SYNERGY XD (MR) 3.50 x 16 mm</t>
  </si>
  <si>
    <t>H7493941732400</t>
  </si>
  <si>
    <t>SYNERGY XD (MR) 4.00 x 32 mm</t>
  </si>
  <si>
    <t>H7493941712400</t>
  </si>
  <si>
    <t>SYNERGY XD (MR) 4.00 x 12 mm</t>
  </si>
  <si>
    <t>H7493941732300</t>
  </si>
  <si>
    <t>SYNERGY XD (MR) 3.00 x 32 mm</t>
  </si>
  <si>
    <t>H7493941720350</t>
  </si>
  <si>
    <t>SYNERGY XD (MR) 3.50 x 20 mm</t>
  </si>
  <si>
    <t>H7493941724300</t>
  </si>
  <si>
    <t>SYNERGY XD (MR) 3.00 x 24 mm</t>
  </si>
  <si>
    <t>H7493941738250</t>
  </si>
  <si>
    <t>SYNERGY XD (MR) 2.50 x 38 mm</t>
  </si>
  <si>
    <t>H7493941732250</t>
  </si>
  <si>
    <t>SYNERGY XD (MR) 2.50 x 32 mm</t>
  </si>
  <si>
    <t>H7493941716250</t>
  </si>
  <si>
    <t>SYNERGY XD (MR) 2.50 x 16 mm</t>
  </si>
  <si>
    <t>SUPRAFLEX CRUZ NEVO</t>
  </si>
  <si>
    <t>FGTO200008</t>
  </si>
  <si>
    <t>FGTO200012</t>
  </si>
  <si>
    <t>FGTO200016</t>
  </si>
  <si>
    <t>FGTO200020</t>
  </si>
  <si>
    <t>FGTO200024</t>
  </si>
  <si>
    <t>FGTO200028</t>
  </si>
  <si>
    <t>FGTO200032</t>
  </si>
  <si>
    <t>FGTO200036</t>
  </si>
  <si>
    <t>FGTO200040</t>
  </si>
  <si>
    <t>FGTO200044</t>
  </si>
  <si>
    <t>FGTO200048</t>
  </si>
  <si>
    <t>FGTO225008</t>
  </si>
  <si>
    <t>FGTO225012</t>
  </si>
  <si>
    <t>FGTO225016</t>
  </si>
  <si>
    <t>FGTO225020</t>
  </si>
  <si>
    <t>FGTO225024</t>
  </si>
  <si>
    <t>FGTO225028</t>
  </si>
  <si>
    <t>FGTO225032</t>
  </si>
  <si>
    <t>FGTO225036</t>
  </si>
  <si>
    <t>FGTO225040</t>
  </si>
  <si>
    <t>FGTO225044</t>
  </si>
  <si>
    <t>FGTO225048</t>
  </si>
  <si>
    <t>FGTO250008</t>
  </si>
  <si>
    <t>FGTO250012</t>
  </si>
  <si>
    <t>FGTO250016</t>
  </si>
  <si>
    <t>FGTO250020</t>
  </si>
  <si>
    <t>FGTO250024</t>
  </si>
  <si>
    <t>FGTO250028</t>
  </si>
  <si>
    <t>FGTO250032</t>
  </si>
  <si>
    <t>FGTO250036</t>
  </si>
  <si>
    <t>FGTO250040</t>
  </si>
  <si>
    <t>FGTO250044</t>
  </si>
  <si>
    <t>FGTO250048</t>
  </si>
  <si>
    <t>FGTO275008</t>
  </si>
  <si>
    <t>FGTO275012</t>
  </si>
  <si>
    <t>FGTO275016</t>
  </si>
  <si>
    <t>FGTO275020</t>
  </si>
  <si>
    <t>FGTO275024</t>
  </si>
  <si>
    <t>FGTO275028</t>
  </si>
  <si>
    <t>FGTO275032</t>
  </si>
  <si>
    <t>FGTO275036</t>
  </si>
  <si>
    <t>FGTO275040</t>
  </si>
  <si>
    <t>FGTO275044</t>
  </si>
  <si>
    <t>FGTO275048</t>
  </si>
  <si>
    <t>FGTO300008</t>
  </si>
  <si>
    <t>FGTO300012</t>
  </si>
  <si>
    <t>FGTO300016</t>
  </si>
  <si>
    <t>FGTO300020</t>
  </si>
  <si>
    <t>FGTO300024</t>
  </si>
  <si>
    <t>FGTO300028</t>
  </si>
  <si>
    <t>FGTO300032</t>
  </si>
  <si>
    <t>FGTO300036</t>
  </si>
  <si>
    <t>FGTO300040</t>
  </si>
  <si>
    <t>FGTO300044</t>
  </si>
  <si>
    <t>FGTO300048</t>
  </si>
  <si>
    <t>FGTO350008</t>
  </si>
  <si>
    <t>FGTO350012</t>
  </si>
  <si>
    <t>FGTO350016</t>
  </si>
  <si>
    <t>FGTO350020</t>
  </si>
  <si>
    <t>FGTO350024</t>
  </si>
  <si>
    <t>FGTO350028</t>
  </si>
  <si>
    <t>FGTO350032</t>
  </si>
  <si>
    <t>FGTO350036</t>
  </si>
  <si>
    <t>FGTO350040</t>
  </si>
  <si>
    <t>FGTO350044</t>
  </si>
  <si>
    <t>FGTO350048</t>
  </si>
  <si>
    <t>FGTO400008</t>
  </si>
  <si>
    <t>FGTO400012</t>
  </si>
  <si>
    <t>FGTO400016</t>
  </si>
  <si>
    <t>FGTO400020</t>
  </si>
  <si>
    <t>FGTO400024</t>
  </si>
  <si>
    <t>FGTO400028</t>
  </si>
  <si>
    <t>FGTO400032</t>
  </si>
  <si>
    <t>FGTO400036</t>
  </si>
  <si>
    <t>FGTO400040</t>
  </si>
  <si>
    <t>FGTO400044</t>
  </si>
  <si>
    <t>FGTO400048</t>
  </si>
  <si>
    <t>FGTO450008</t>
  </si>
  <si>
    <t>FGTO450012</t>
  </si>
  <si>
    <t>FGTO450016</t>
  </si>
  <si>
    <t>FGTO450020</t>
  </si>
  <si>
    <t>FGTO450024</t>
  </si>
  <si>
    <t xml:space="preserve">TERUMO ULTIMASTER NAGOMI </t>
  </si>
  <si>
    <t>TERUMO ULTIMASTER NAGOMI</t>
  </si>
  <si>
    <t>DE-RS2009ASM</t>
  </si>
  <si>
    <t>DE-RS2012ASM</t>
  </si>
  <si>
    <t>DE-RS2015ASM</t>
  </si>
  <si>
    <t>DE-RS2018ASM</t>
  </si>
  <si>
    <t>DE-RS2021ASM</t>
  </si>
  <si>
    <t>DE-RS2024ASM</t>
  </si>
  <si>
    <t>DE-RS2028ASM</t>
  </si>
  <si>
    <t>DE-RS2033ASM</t>
  </si>
  <si>
    <t>DE-RS2038ASM</t>
  </si>
  <si>
    <t>DE-RS2044ASM</t>
  </si>
  <si>
    <t>DE-RS2050ASM</t>
  </si>
  <si>
    <t>DE-RS2209ASM</t>
  </si>
  <si>
    <t>DE-RS2212ASM</t>
  </si>
  <si>
    <t>DE-RS2215ASM</t>
  </si>
  <si>
    <t>DE-RS2218ASM</t>
  </si>
  <si>
    <t>DE-RS2221ASM</t>
  </si>
  <si>
    <t>DE-RS2224ASM</t>
  </si>
  <si>
    <t>DE-RS2228ASM</t>
  </si>
  <si>
    <t>DE-RS2233ASM</t>
  </si>
  <si>
    <t>DE-RS2238ASM</t>
  </si>
  <si>
    <t>DE-RS2244ASM</t>
  </si>
  <si>
    <t>DE-RS2250ASM</t>
  </si>
  <si>
    <t>DE-RS2509ASM</t>
  </si>
  <si>
    <t>DE-RS2512ASM</t>
  </si>
  <si>
    <t>DE-RS2515ASM</t>
  </si>
  <si>
    <t>DE-RS2518ASM</t>
  </si>
  <si>
    <t>DE-RS2521ASM</t>
  </si>
  <si>
    <t>DE-RS2524ASM</t>
  </si>
  <si>
    <t>DE-RS2528ASM</t>
  </si>
  <si>
    <t>DE-RS2533ASM</t>
  </si>
  <si>
    <t>DE-RS2538ASM</t>
  </si>
  <si>
    <t>DE-RS2544ASM</t>
  </si>
  <si>
    <t>DE-RS2550ASM</t>
  </si>
  <si>
    <t>DE-RS2709ASM</t>
  </si>
  <si>
    <t>DE-RS2712ASM</t>
  </si>
  <si>
    <t>DE-RS2715ASM</t>
  </si>
  <si>
    <t>DE-RS2718ASM</t>
  </si>
  <si>
    <t>DE-RS2721ASM</t>
  </si>
  <si>
    <t>DE-RS2724ASM</t>
  </si>
  <si>
    <t>DE-RS2728ASM</t>
  </si>
  <si>
    <t>DE-RS2733ASM</t>
  </si>
  <si>
    <t>DE-RS2738ASM</t>
  </si>
  <si>
    <t>DE-RS2744ASM</t>
  </si>
  <si>
    <t>DE-RS2750ASM</t>
  </si>
  <si>
    <t>DE-RS3009ASM</t>
  </si>
  <si>
    <t>DE-RS3012ASM</t>
  </si>
  <si>
    <t>DE-RS3015ASM</t>
  </si>
  <si>
    <t>DE-RS3018ASM</t>
  </si>
  <si>
    <t>DE-RS3021ASM</t>
  </si>
  <si>
    <t>DE-RS3024ASM</t>
  </si>
  <si>
    <t>DE-RS3028ASM</t>
  </si>
  <si>
    <t>DE-RS3033ASM</t>
  </si>
  <si>
    <t>DE-RS3038ASM</t>
  </si>
  <si>
    <t>DE-RS3044ASM</t>
  </si>
  <si>
    <t>DE-RS3050ASM</t>
  </si>
  <si>
    <t>DE-RS3509ASM</t>
  </si>
  <si>
    <t>DE-RS3512ASM</t>
  </si>
  <si>
    <t>DE-RS3515ASM</t>
  </si>
  <si>
    <t>DE-RS3518ASM</t>
  </si>
  <si>
    <t>DE-RS3521ASM</t>
  </si>
  <si>
    <t>DE-RS3524ASM</t>
  </si>
  <si>
    <t>DE-RS3528ASM</t>
  </si>
  <si>
    <t>DE-RS3533ASM</t>
  </si>
  <si>
    <t>DE-RS3538ASM</t>
  </si>
  <si>
    <t>DE-RS3544ASM</t>
  </si>
  <si>
    <t>DE-RS3550ASM</t>
  </si>
  <si>
    <t>DE-RS4009ASM</t>
  </si>
  <si>
    <t>DE-RS4012ASM</t>
  </si>
  <si>
    <t>DE-RS4015ASM</t>
  </si>
  <si>
    <t>DE-RS4018ASM</t>
  </si>
  <si>
    <t>DE-RS4021ASM</t>
  </si>
  <si>
    <t>DE-RS4024ASM</t>
  </si>
  <si>
    <t>DE-RS4028ASM</t>
  </si>
  <si>
    <t>DE-RS4033ASM</t>
  </si>
  <si>
    <t>DE-RS4038ASM</t>
  </si>
  <si>
    <t>DE-RS4044ASM</t>
  </si>
  <si>
    <t>DE-RS4050ASM</t>
  </si>
  <si>
    <t>DE-RS4509ASM</t>
  </si>
  <si>
    <t>DE-RS4512ASM</t>
  </si>
  <si>
    <t>DE-RS4515ASM</t>
  </si>
  <si>
    <t>DE-RS4518ASM</t>
  </si>
  <si>
    <t>DE-RS4521ASM</t>
  </si>
  <si>
    <t>DE-RS4524ASM</t>
  </si>
  <si>
    <t>DE-RS4528ASM</t>
  </si>
  <si>
    <t>DE-RS4533ASM</t>
  </si>
  <si>
    <t>DE-RS4538ASM</t>
  </si>
  <si>
    <t>DE-RS4544ASM</t>
  </si>
  <si>
    <t>DE-RS4550ASM</t>
  </si>
  <si>
    <t>COROFLEX ISAR NEO</t>
  </si>
  <si>
    <t>5028910D</t>
  </si>
  <si>
    <t>P0704020103</t>
  </si>
  <si>
    <t>2125860/R</t>
  </si>
  <si>
    <t>5028911D</t>
  </si>
  <si>
    <t>2125879/R</t>
  </si>
  <si>
    <t>5028912D</t>
  </si>
  <si>
    <t>2125880/R</t>
  </si>
  <si>
    <t>5028913D</t>
  </si>
  <si>
    <t>2125881/R</t>
  </si>
  <si>
    <t>5028914D</t>
  </si>
  <si>
    <t>2125882/R</t>
  </si>
  <si>
    <t>5028915D</t>
  </si>
  <si>
    <t>2125883/R</t>
  </si>
  <si>
    <t>5028916D</t>
  </si>
  <si>
    <t>2125884/R</t>
  </si>
  <si>
    <t>5028917D</t>
  </si>
  <si>
    <t>2125885/R</t>
  </si>
  <si>
    <t>5028918D</t>
  </si>
  <si>
    <t>2125886/R</t>
  </si>
  <si>
    <t>5028919D</t>
  </si>
  <si>
    <t>2125887/R</t>
  </si>
  <si>
    <t>5028920D</t>
  </si>
  <si>
    <t>2125888/R</t>
  </si>
  <si>
    <t>5028921D</t>
  </si>
  <si>
    <t>2125889/R</t>
  </si>
  <si>
    <t>5028922D</t>
  </si>
  <si>
    <t>2125890/R</t>
  </si>
  <si>
    <t>5028923D</t>
  </si>
  <si>
    <t>2125891/R</t>
  </si>
  <si>
    <t>5028924D</t>
  </si>
  <si>
    <t>2125892/R</t>
  </si>
  <si>
    <t>5028925D</t>
  </si>
  <si>
    <t>2125893/R</t>
  </si>
  <si>
    <t>5028926D</t>
  </si>
  <si>
    <t>2125894/R</t>
  </si>
  <si>
    <t>5028927D</t>
  </si>
  <si>
    <t>2125895/R</t>
  </si>
  <si>
    <t>5028928D</t>
  </si>
  <si>
    <t>2125896/R</t>
  </si>
  <si>
    <t>5028929D</t>
  </si>
  <si>
    <t>2125897/R</t>
  </si>
  <si>
    <t>5028930D</t>
  </si>
  <si>
    <t>2125898/R</t>
  </si>
  <si>
    <t>5028931D</t>
  </si>
  <si>
    <t>2125899/R</t>
  </si>
  <si>
    <t>5028932D</t>
  </si>
  <si>
    <t>2125900/R</t>
  </si>
  <si>
    <t>5028933D</t>
  </si>
  <si>
    <t>2125901/R</t>
  </si>
  <si>
    <t>5028934D</t>
  </si>
  <si>
    <t>2125902/R</t>
  </si>
  <si>
    <t>5028935D</t>
  </si>
  <si>
    <t>2125903/R</t>
  </si>
  <si>
    <t>5028936D</t>
  </si>
  <si>
    <t>2125904/R</t>
  </si>
  <si>
    <t>5028937D</t>
  </si>
  <si>
    <t>2125905/R</t>
  </si>
  <si>
    <t>5028938D</t>
  </si>
  <si>
    <t>2125906/R</t>
  </si>
  <si>
    <t>5028939D</t>
  </si>
  <si>
    <t>2125907/R</t>
  </si>
  <si>
    <t>5028940D</t>
  </si>
  <si>
    <t>2125908/R</t>
  </si>
  <si>
    <t>5028941D</t>
  </si>
  <si>
    <t>2125909/R</t>
  </si>
  <si>
    <t>5028942D</t>
  </si>
  <si>
    <t>2125910/R</t>
  </si>
  <si>
    <t>5028943D</t>
  </si>
  <si>
    <t>2125911/R</t>
  </si>
  <si>
    <t>5028944D</t>
  </si>
  <si>
    <t>2125912/R</t>
  </si>
  <si>
    <t>5028945D</t>
  </si>
  <si>
    <t>2125913/R</t>
  </si>
  <si>
    <t>5028946D</t>
  </si>
  <si>
    <t>2125914/R</t>
  </si>
  <si>
    <t>5028947D</t>
  </si>
  <si>
    <t>2131441/R</t>
  </si>
  <si>
    <t>5028948D</t>
  </si>
  <si>
    <t>2131442/R</t>
  </si>
  <si>
    <t>5028949D</t>
  </si>
  <si>
    <t>2131443/R</t>
  </si>
  <si>
    <t>5028950D</t>
  </si>
  <si>
    <t>2131444/R</t>
  </si>
  <si>
    <t>5028951D</t>
  </si>
  <si>
    <t>2131483/R</t>
  </si>
  <si>
    <t>5028952D</t>
  </si>
  <si>
    <t>2125919/R</t>
  </si>
  <si>
    <t>5028953D</t>
  </si>
  <si>
    <t>2125920/R</t>
  </si>
  <si>
    <t>5028954D</t>
  </si>
  <si>
    <t>2125921/R</t>
  </si>
  <si>
    <t>5028955D</t>
  </si>
  <si>
    <t>2125922/R</t>
  </si>
  <si>
    <t>5028956D</t>
  </si>
  <si>
    <t>2125923/R</t>
  </si>
  <si>
    <t>5028957D</t>
  </si>
  <si>
    <t>2125924/R</t>
  </si>
  <si>
    <t>5028958D</t>
  </si>
  <si>
    <t>2125925/R</t>
  </si>
  <si>
    <t>5028959D</t>
  </si>
  <si>
    <t>2125926/R</t>
  </si>
  <si>
    <t>5028960D</t>
  </si>
  <si>
    <t>2125927/R</t>
  </si>
  <si>
    <t>5028961D</t>
  </si>
  <si>
    <t>2125928/R</t>
  </si>
  <si>
    <t>5028962D</t>
  </si>
  <si>
    <t>2125929/R</t>
  </si>
  <si>
    <t>5028963D</t>
  </si>
  <si>
    <t>2125930/R</t>
  </si>
  <si>
    <t>5028964D</t>
  </si>
  <si>
    <t>2125931/R</t>
  </si>
  <si>
    <t>5028965D</t>
  </si>
  <si>
    <t>2125932/R</t>
  </si>
  <si>
    <t>BIOFREEDOM ULTRA</t>
  </si>
  <si>
    <t>BFC1-2209</t>
  </si>
  <si>
    <t>BFC1-2509</t>
  </si>
  <si>
    <t>BFC1-2709</t>
  </si>
  <si>
    <t>BFC1-3009</t>
  </si>
  <si>
    <t>BFC1-3509</t>
  </si>
  <si>
    <t>BFC1-4009</t>
  </si>
  <si>
    <t>BFC1-2214</t>
  </si>
  <si>
    <t>BFC1-2514</t>
  </si>
  <si>
    <t>BFC1-2714</t>
  </si>
  <si>
    <t>BFC1-3014</t>
  </si>
  <si>
    <t>BFC1-3514</t>
  </si>
  <si>
    <t>BFC1-4014</t>
  </si>
  <si>
    <t>BFC1-2219</t>
  </si>
  <si>
    <t>BFC1-2519</t>
  </si>
  <si>
    <t>BFC1-2719</t>
  </si>
  <si>
    <t>BFC1-3019</t>
  </si>
  <si>
    <t>BFC1-3519</t>
  </si>
  <si>
    <t>BFC1-4019</t>
  </si>
  <si>
    <t>BFC1-2224</t>
  </si>
  <si>
    <t>BFC1-2524</t>
  </si>
  <si>
    <t>BFC1-2724</t>
  </si>
  <si>
    <t>BFC1-3024</t>
  </si>
  <si>
    <t>BFC1-3524</t>
  </si>
  <si>
    <t>BFC1-4024</t>
  </si>
  <si>
    <t>BFC1-2229</t>
  </si>
  <si>
    <t>BFC1-2529</t>
  </si>
  <si>
    <t>BFC1-2729</t>
  </si>
  <si>
    <t>BFC1-3029</t>
  </si>
  <si>
    <t>BFC1-3529</t>
  </si>
  <si>
    <t>BFC1-4029</t>
  </si>
  <si>
    <t>BFC1-2533</t>
  </si>
  <si>
    <t>BFC1-2733</t>
  </si>
  <si>
    <t>BFC1-3033</t>
  </si>
  <si>
    <t>BFC1-3533</t>
  </si>
  <si>
    <t>BFC1-2536</t>
  </si>
  <si>
    <t>BFC1-2736</t>
  </si>
  <si>
    <t>BFC1-3036</t>
  </si>
  <si>
    <t>BFC1-3536</t>
  </si>
  <si>
    <t>CRE8 EVO</t>
  </si>
  <si>
    <t>ICLX2009</t>
  </si>
  <si>
    <t>ICLX2013</t>
  </si>
  <si>
    <t>ICLX2016</t>
  </si>
  <si>
    <t>ICLX2020</t>
  </si>
  <si>
    <t>ICLX2026</t>
  </si>
  <si>
    <t>ICLX2033</t>
  </si>
  <si>
    <t>ICLX22509</t>
  </si>
  <si>
    <t>ICLX22513</t>
  </si>
  <si>
    <t>ICLX22516</t>
  </si>
  <si>
    <t>ICLX22520</t>
  </si>
  <si>
    <t>ICLX22526</t>
  </si>
  <si>
    <t>ICLX22533</t>
  </si>
  <si>
    <t>ICLX22540</t>
  </si>
  <si>
    <t>ICLX2509</t>
  </si>
  <si>
    <t>ICLX2513</t>
  </si>
  <si>
    <t>ICLX2516</t>
  </si>
  <si>
    <t>ICLX2520</t>
  </si>
  <si>
    <t>ICLX2526</t>
  </si>
  <si>
    <t>ICLX2533</t>
  </si>
  <si>
    <t>ICLX2540</t>
  </si>
  <si>
    <t>ICLX2546</t>
  </si>
  <si>
    <t>ICLX27509</t>
  </si>
  <si>
    <t>ICLX27513</t>
  </si>
  <si>
    <t>ICLX27516</t>
  </si>
  <si>
    <t>ICLX27520</t>
  </si>
  <si>
    <t>ICLX27526</t>
  </si>
  <si>
    <t>ICLX27533</t>
  </si>
  <si>
    <t>ICLX27540</t>
  </si>
  <si>
    <t>ICLX27546</t>
  </si>
  <si>
    <t>ICLX3009</t>
  </si>
  <si>
    <t>ICLX3013</t>
  </si>
  <si>
    <t>ICLX3016</t>
  </si>
  <si>
    <t>ICLX3020</t>
  </si>
  <si>
    <t>ICLX3026</t>
  </si>
  <si>
    <t>ICLX3033</t>
  </si>
  <si>
    <t>ICLX3040</t>
  </si>
  <si>
    <t>ICLX3046</t>
  </si>
  <si>
    <t>ICLX3509</t>
  </si>
  <si>
    <t>ICLX3513</t>
  </si>
  <si>
    <t>ICLX3516</t>
  </si>
  <si>
    <t>ICLX3520</t>
  </si>
  <si>
    <t>ICLX3526</t>
  </si>
  <si>
    <t>ICLX3533</t>
  </si>
  <si>
    <t>ICLX3540</t>
  </si>
  <si>
    <t>ICLX3546</t>
  </si>
  <si>
    <t>ICLX4009</t>
  </si>
  <si>
    <t>ICLX4013</t>
  </si>
  <si>
    <t>ICLX4016</t>
  </si>
  <si>
    <t>ICLX4020</t>
  </si>
  <si>
    <t>ICLX4026</t>
  </si>
  <si>
    <t>ICLX4033</t>
  </si>
  <si>
    <t>ICLX4513</t>
  </si>
  <si>
    <t>ICLX4516</t>
  </si>
  <si>
    <t>ICLX4520</t>
  </si>
  <si>
    <t>ICLX4526</t>
  </si>
  <si>
    <t>ICLX4533</t>
  </si>
  <si>
    <t>FREESOLVE</t>
  </si>
  <si>
    <t>Freesolve diam. 2.5 mm, lung. 13 mm</t>
  </si>
  <si>
    <t>2541019/R</t>
  </si>
  <si>
    <t>P0704020104</t>
  </si>
  <si>
    <t>Freesolve diam. 2.5 mm, lung. 18 mm</t>
  </si>
  <si>
    <t>2541138/R</t>
  </si>
  <si>
    <t>Freesolve diam. 2.5 mm, lung. 22 mm</t>
  </si>
  <si>
    <t>2541139/R</t>
  </si>
  <si>
    <t>Freesolve diam. 3.0 mm, lung. 13 mm</t>
  </si>
  <si>
    <t>2541140/R</t>
  </si>
  <si>
    <t>Freesolve diam. 3.0 mm, lung. 18 mm</t>
  </si>
  <si>
    <t>2541141/R</t>
  </si>
  <si>
    <t>Freesolve diam. 3.0 mm, lung. 22 mm</t>
  </si>
  <si>
    <t>2541142/R</t>
  </si>
  <si>
    <t>Freesolve diam. 3.0 mm, lung. 26 mm</t>
  </si>
  <si>
    <t>2541143/R</t>
  </si>
  <si>
    <t>Freesolve diam. 3.0 mm, lung. 30 mm</t>
  </si>
  <si>
    <t>2541144/R</t>
  </si>
  <si>
    <t>Freesolve diam. 3.5 mm, lung. 13 mm</t>
  </si>
  <si>
    <t>2541145/R</t>
  </si>
  <si>
    <t>Freesolve diam. 3.5 mm, lung. 18 mm</t>
  </si>
  <si>
    <t>2541146/R</t>
  </si>
  <si>
    <t>Freesolve diam. 3.5 mm, lung. 22 mm</t>
  </si>
  <si>
    <t>2541147/R</t>
  </si>
  <si>
    <t>Freesolve diam. 3.5 mm, lung. 26 mm</t>
  </si>
  <si>
    <t>2541148/R</t>
  </si>
  <si>
    <t>Freesolve diam. 3.5 mm, lung. 30 mm</t>
  </si>
  <si>
    <t>2541149/R</t>
  </si>
  <si>
    <t>Freesolve diam. 4.0 mm, lung. 13 mm</t>
  </si>
  <si>
    <t>2541150/R</t>
  </si>
  <si>
    <t>Freesolve diam. 4.0 mm, lung. 18 mm</t>
  </si>
  <si>
    <t>2541151/R</t>
  </si>
  <si>
    <t>Freesolve diam. 4.0 mm, lung. 22 mm</t>
  </si>
  <si>
    <t>2541152/R</t>
  </si>
  <si>
    <t>Freesolve diam. 4.0 mm, lung. 26 mm</t>
  </si>
  <si>
    <t>2541153/R</t>
  </si>
  <si>
    <t>Freesolve diam. 4.0 mm, lung. 30 mm</t>
  </si>
  <si>
    <t>2541154/R</t>
  </si>
  <si>
    <t>MeRes 100</t>
  </si>
  <si>
    <t>Scaffold</t>
  </si>
  <si>
    <t xml:space="preserve"> Codice</t>
  </si>
  <si>
    <t>Diametro(mm)</t>
  </si>
  <si>
    <t>Lunghezza (mm)</t>
  </si>
  <si>
    <t>Diametro (mm)</t>
  </si>
  <si>
    <t>MRS22513</t>
  </si>
  <si>
    <t>2.25</t>
  </si>
  <si>
    <t>MRS22529</t>
  </si>
  <si>
    <t>MRS25013</t>
  </si>
  <si>
    <t>2.50</t>
  </si>
  <si>
    <t>MRS25029</t>
  </si>
  <si>
    <t>MRS27513</t>
  </si>
  <si>
    <t>2.75</t>
  </si>
  <si>
    <t>MRS27529</t>
  </si>
  <si>
    <t>MRS30013</t>
  </si>
  <si>
    <t>3.00</t>
  </si>
  <si>
    <t>MRS30029</t>
  </si>
  <si>
    <t>MRS32513</t>
  </si>
  <si>
    <t>3.25</t>
  </si>
  <si>
    <t>MRS32529</t>
  </si>
  <si>
    <t>MRS35013</t>
  </si>
  <si>
    <t>3.50</t>
  </si>
  <si>
    <t>MRS35029</t>
  </si>
  <si>
    <t>MRS40013</t>
  </si>
  <si>
    <t>4.00</t>
  </si>
  <si>
    <t>MRS40029</t>
  </si>
  <si>
    <t>MRS22516</t>
  </si>
  <si>
    <t>MRS22532</t>
  </si>
  <si>
    <t>MRS25016</t>
  </si>
  <si>
    <t>MRS25032</t>
  </si>
  <si>
    <t>MRS27516</t>
  </si>
  <si>
    <t>MRS27532</t>
  </si>
  <si>
    <t>MRS30016</t>
  </si>
  <si>
    <t>MRS30032</t>
  </si>
  <si>
    <t>MRS32516</t>
  </si>
  <si>
    <t>MRS32532</t>
  </si>
  <si>
    <t>MRS35016</t>
  </si>
  <si>
    <t>MRS35032</t>
  </si>
  <si>
    <t>MRS40016</t>
  </si>
  <si>
    <t>MRS40032</t>
  </si>
  <si>
    <t>MRS22519</t>
  </si>
  <si>
    <t>MRS22537</t>
  </si>
  <si>
    <t>MRS25019</t>
  </si>
  <si>
    <t>MRS25037</t>
  </si>
  <si>
    <t>MRS27519</t>
  </si>
  <si>
    <t>MRS27537</t>
  </si>
  <si>
    <t>MRS30019</t>
  </si>
  <si>
    <t>MRS30037</t>
  </si>
  <si>
    <t>MRS32519</t>
  </si>
  <si>
    <t>MRS32537</t>
  </si>
  <si>
    <t>MRS35019</t>
  </si>
  <si>
    <t>MRS35037</t>
  </si>
  <si>
    <t>MRS40019</t>
  </si>
  <si>
    <t>MRS40037</t>
  </si>
  <si>
    <t>MRS22524</t>
  </si>
  <si>
    <t>MRS22540</t>
  </si>
  <si>
    <t>MRS25024</t>
  </si>
  <si>
    <t>MRS25040</t>
  </si>
  <si>
    <t>MRS27524</t>
  </si>
  <si>
    <t>MRS27540</t>
  </si>
  <si>
    <t>MRS30024</t>
  </si>
  <si>
    <t>MRS30040</t>
  </si>
  <si>
    <t>MRS32524</t>
  </si>
  <si>
    <t>MRS32540</t>
  </si>
  <si>
    <t>MRS35024</t>
  </si>
  <si>
    <t>MRS35040</t>
  </si>
  <si>
    <t>MRS40024</t>
  </si>
  <si>
    <t>MRS40040</t>
  </si>
  <si>
    <t>P070420104</t>
  </si>
  <si>
    <t>FANTOM ENCORE BRS</t>
  </si>
  <si>
    <t>910025-12</t>
  </si>
  <si>
    <t>2711861/R</t>
  </si>
  <si>
    <t>910025-18</t>
  </si>
  <si>
    <t>2712048/R</t>
  </si>
  <si>
    <t>910025-24</t>
  </si>
  <si>
    <t>2712049/R</t>
  </si>
  <si>
    <t>910025-36</t>
  </si>
  <si>
    <t>2712050/R</t>
  </si>
  <si>
    <t>910025-48</t>
  </si>
  <si>
    <t>2712051/R</t>
  </si>
  <si>
    <t>910030-12</t>
  </si>
  <si>
    <t>2712052/R</t>
  </si>
  <si>
    <t>910030-18</t>
  </si>
  <si>
    <t>2712053/R</t>
  </si>
  <si>
    <t>910030-24</t>
  </si>
  <si>
    <t>2712054/R</t>
  </si>
  <si>
    <t>910030-36</t>
  </si>
  <si>
    <t>2712055/R</t>
  </si>
  <si>
    <t>910030-48</t>
  </si>
  <si>
    <t>2712056/R</t>
  </si>
  <si>
    <t>910035-12</t>
  </si>
  <si>
    <t>2712057/R</t>
  </si>
  <si>
    <t>910035-18</t>
  </si>
  <si>
    <t>2712058/R</t>
  </si>
  <si>
    <t>910035-24</t>
  </si>
  <si>
    <t>2712059/R</t>
  </si>
  <si>
    <t>910035-36</t>
  </si>
  <si>
    <t>2712060/R</t>
  </si>
  <si>
    <t>910035-48</t>
  </si>
  <si>
    <t>2712061/R</t>
  </si>
  <si>
    <t>910040-12</t>
  </si>
  <si>
    <t>2712062/R</t>
  </si>
  <si>
    <t>910040-18</t>
  </si>
  <si>
    <t>2712063/R</t>
  </si>
  <si>
    <t>910040-24</t>
  </si>
  <si>
    <t>2712064/R</t>
  </si>
  <si>
    <t>910040-36</t>
  </si>
  <si>
    <t>2712065/R</t>
  </si>
  <si>
    <t>910040-48</t>
  </si>
  <si>
    <t>2712066/R</t>
  </si>
  <si>
    <t>BEGRAFT CORONARY</t>
  </si>
  <si>
    <t>BG08250</t>
  </si>
  <si>
    <t>BG16350</t>
  </si>
  <si>
    <t>BG08275</t>
  </si>
  <si>
    <t>BG16400</t>
  </si>
  <si>
    <t>BG08300</t>
  </si>
  <si>
    <t>BG16450</t>
  </si>
  <si>
    <t>BG08350</t>
  </si>
  <si>
    <t>BG16500</t>
  </si>
  <si>
    <t>BG08400</t>
  </si>
  <si>
    <t>BG18250</t>
  </si>
  <si>
    <t>BG12250</t>
  </si>
  <si>
    <t>BG18275</t>
  </si>
  <si>
    <t>BG12275</t>
  </si>
  <si>
    <t>BG18300</t>
  </si>
  <si>
    <t>BG12300</t>
  </si>
  <si>
    <t>BG18350</t>
  </si>
  <si>
    <t>BG12350</t>
  </si>
  <si>
    <t>BG18400</t>
  </si>
  <si>
    <t>BG12400</t>
  </si>
  <si>
    <t>BG18450</t>
  </si>
  <si>
    <t>BG16250</t>
  </si>
  <si>
    <t>BG18500</t>
  </si>
  <si>
    <t>BG16275</t>
  </si>
  <si>
    <t>BG21250</t>
  </si>
  <si>
    <t>BG16300</t>
  </si>
  <si>
    <t>BG21275</t>
  </si>
  <si>
    <t>BG21300</t>
  </si>
  <si>
    <t>BG21350</t>
  </si>
  <si>
    <t>BG21400</t>
  </si>
  <si>
    <t>BG21450</t>
  </si>
  <si>
    <t>BG21500</t>
  </si>
  <si>
    <t>BG24250</t>
  </si>
  <si>
    <t>BG24275</t>
  </si>
  <si>
    <t>BG24300</t>
  </si>
  <si>
    <t>BG24350</t>
  </si>
  <si>
    <t>BG24400</t>
  </si>
  <si>
    <t>BG24450</t>
  </si>
  <si>
    <t>BG24500</t>
  </si>
  <si>
    <t>PK PAPYRUS</t>
  </si>
  <si>
    <t xml:space="preserve">PK Papyrus diam. 2.5 mm, lung. 15mm </t>
  </si>
  <si>
    <t xml:space="preserve">2448694/R </t>
  </si>
  <si>
    <t xml:space="preserve">PK Papyrus diam. 3.0 mm, lung. 15mm </t>
  </si>
  <si>
    <t xml:space="preserve">2448695/R </t>
  </si>
  <si>
    <t xml:space="preserve">PK Papyrus diam. 3.5 mm, lung. 15mm </t>
  </si>
  <si>
    <t xml:space="preserve">2448696/R </t>
  </si>
  <si>
    <t xml:space="preserve">PK Papyrus diam. 4.0 mm, lung. 15mm </t>
  </si>
  <si>
    <t xml:space="preserve">2448697/R </t>
  </si>
  <si>
    <t xml:space="preserve">PK Papyrus diam. 4.5 mm, lung. 15mm </t>
  </si>
  <si>
    <t xml:space="preserve">2448698/R </t>
  </si>
  <si>
    <t xml:space="preserve">PK Papyrus diam. 5.0 mm, lung. 15mm </t>
  </si>
  <si>
    <t xml:space="preserve">2448699/R </t>
  </si>
  <si>
    <t xml:space="preserve">PK Papyrus diam. 2.5 mm, lung. 20mm </t>
  </si>
  <si>
    <t xml:space="preserve">2448700/R </t>
  </si>
  <si>
    <t xml:space="preserve">PK Papyrus diam. 3.0 mm, lung. 20mm </t>
  </si>
  <si>
    <t xml:space="preserve">2448701/R </t>
  </si>
  <si>
    <t xml:space="preserve">PK Papyrus diam. 3.5 mm, lung. 20mm </t>
  </si>
  <si>
    <t xml:space="preserve">2448702/R </t>
  </si>
  <si>
    <t xml:space="preserve">PK Papyrus diam. 4.0 mm, lung. 20mm </t>
  </si>
  <si>
    <t xml:space="preserve">2448703/R </t>
  </si>
  <si>
    <t xml:space="preserve">PK Papyrus diam. 4.5 mm, lung. 20mm </t>
  </si>
  <si>
    <t xml:space="preserve">2448704/R </t>
  </si>
  <si>
    <t xml:space="preserve">PK Papyrus diam. 5.0 mm, lung. 20mm </t>
  </si>
  <si>
    <t xml:space="preserve">2448705/R </t>
  </si>
  <si>
    <t xml:space="preserve">PK Papyrus diam. 4.5 mm, lung. 26mm </t>
  </si>
  <si>
    <t xml:space="preserve">2448706/R </t>
  </si>
  <si>
    <t xml:space="preserve">PK Papyrus diam. 5.0 mm, lung. 26mm </t>
  </si>
  <si>
    <t xml:space="preserve">2448707/R </t>
  </si>
  <si>
    <t xml:space="preserve">PK Papyrus diam. 3.0 mm, lung. 26mm </t>
  </si>
  <si>
    <t xml:space="preserve">2448708/R </t>
  </si>
  <si>
    <t xml:space="preserve">PK Papyrus diam. 3.5 mm, lung. 26mm </t>
  </si>
  <si>
    <t xml:space="preserve">2448709/R </t>
  </si>
  <si>
    <t xml:space="preserve">PK Papyrus diam. 4.0 mm, lung. 26mm </t>
  </si>
  <si>
    <t xml:space="preserve">2448710/R </t>
  </si>
  <si>
    <t>SYNERGY MEGATRON</t>
  </si>
  <si>
    <t>H7493942708500</t>
  </si>
  <si>
    <t>2533623/R</t>
  </si>
  <si>
    <t>SYNERGY MEGATRON 5.0 x 8mm</t>
  </si>
  <si>
    <t>H7493942716500</t>
  </si>
  <si>
    <t>SYNERGY MEGATRON 5.0 x 16mm</t>
  </si>
  <si>
    <t>H7493942724500</t>
  </si>
  <si>
    <t>SYNERGY MEGATRON 5.0 x 24mm</t>
  </si>
  <si>
    <t>H7493942732450</t>
  </si>
  <si>
    <t>SYNERGY MEGATRON 4.5 x 32mm</t>
  </si>
  <si>
    <t>H7493942716400</t>
  </si>
  <si>
    <t>SYNERGY MEGATRON 4.0 x 16mm</t>
  </si>
  <si>
    <t>H7493942732500</t>
  </si>
  <si>
    <t>SYNERGY MEGATRON 5.0 x 32mm</t>
  </si>
  <si>
    <t>H7493942720500</t>
  </si>
  <si>
    <t>SYNERGY MEGATRON 5.0 x 20mm</t>
  </si>
  <si>
    <t>H7493942728400</t>
  </si>
  <si>
    <t>SYNERGY MEGATRON 4.0 x 28mm</t>
  </si>
  <si>
    <t>H7493942720450</t>
  </si>
  <si>
    <t>SYNERGY MEGATRON 4.5 x 20mm</t>
  </si>
  <si>
    <t>H7493942720400</t>
  </si>
  <si>
    <t>SYNERGY MEGATRON 4.0 x 20mm</t>
  </si>
  <si>
    <t>H7493942732350</t>
  </si>
  <si>
    <t>SYNERGY MEGATRON 3.5 x 32mm</t>
  </si>
  <si>
    <t>H7493942728350</t>
  </si>
  <si>
    <t>SYNERGY MEGATRON 3.5 x 28mm</t>
  </si>
  <si>
    <t>H7493942724400</t>
  </si>
  <si>
    <t>SYNERGY MEGATRON 4.0 x 24mm</t>
  </si>
  <si>
    <t>H7493942712350</t>
  </si>
  <si>
    <t>SYNERGY MEGATRON 3.5 x 12mm</t>
  </si>
  <si>
    <t>H7493942712500</t>
  </si>
  <si>
    <t>SYNERGY MEGATRON 5.0 x 12mm</t>
  </si>
  <si>
    <t>H7493942728500</t>
  </si>
  <si>
    <t>SYNERGY MEGATRON 5.0 x 28mm</t>
  </si>
  <si>
    <t>H7493942712450</t>
  </si>
  <si>
    <t>SYNERGY MEGATRON 4.5 x 12mm</t>
  </si>
  <si>
    <t>H7493942708350</t>
  </si>
  <si>
    <t>SYNERGY MEGATRON 3.5 x 8mm</t>
  </si>
  <si>
    <t>H7493942716350</t>
  </si>
  <si>
    <t>SYNERGY MEGATRON 3.5 x 16mm</t>
  </si>
  <si>
    <t>H7493942712400</t>
  </si>
  <si>
    <t>SYNERGY MEGATRON 4.0 x 12mm</t>
  </si>
  <si>
    <t>H7493942708400</t>
  </si>
  <si>
    <t>SYNERGY MEGATRON 4.0 x 8mm</t>
  </si>
  <si>
    <t>H7493942708450</t>
  </si>
  <si>
    <t>SYNERGY MEGATRON 4.5 x 8mm</t>
  </si>
  <si>
    <t>H7493942728450</t>
  </si>
  <si>
    <t>SYNERGY MEGATRON 4.5 x 28mm</t>
  </si>
  <si>
    <t>H7493942732400</t>
  </si>
  <si>
    <t>SYNERGY MEGATRON 4.0 x 32mm</t>
  </si>
  <si>
    <t>H7493942720350</t>
  </si>
  <si>
    <t>SYNERGY MEGATRON 3.5 x 20mm</t>
  </si>
  <si>
    <t>H7493942724450</t>
  </si>
  <si>
    <t>SYNERGY MEGATRON 4.5 x 24mm</t>
  </si>
  <si>
    <t>H7493942716450</t>
  </si>
  <si>
    <t>SYNERGY MEGATRON 4.5 x 16mm</t>
  </si>
  <si>
    <t>H7493942724350</t>
  </si>
  <si>
    <t>SYNERGY MEGATRON 3.5 x 24mm</t>
  </si>
  <si>
    <t>EpicTM</t>
  </si>
  <si>
    <t>H74939054055020</t>
  </si>
  <si>
    <t>13462/R</t>
  </si>
  <si>
    <t>P0704020201</t>
  </si>
  <si>
    <t>Epic - Stent in Nitinol Autoespandibile con diametro 5 mm e lunghezza 50 mm e catetere lungo 120cm Comp. Guida .035"</t>
  </si>
  <si>
    <t>H74939054063020</t>
  </si>
  <si>
    <t>Epic - Stent in Nitinol Autoespandibile con diametro 6 mm e lunghezza 30 mm e catetere lungo 120cm Comp. Guida .035"</t>
  </si>
  <si>
    <t>H74939054061270</t>
  </si>
  <si>
    <t>Epic - Stent in Nitinol Autoespandibile con diametro 6 mm e lunghezza 120 mm e catetere lungo 75cm Comp. Guida .035"</t>
  </si>
  <si>
    <t>H74939054096020</t>
  </si>
  <si>
    <t>Epic - Stent in Nitinol Autoespandibile con diametro 9 mm e lunghezza 60 mm e catetere lungo 120cm Comp. Guida .035"</t>
  </si>
  <si>
    <t>H74939054124070</t>
  </si>
  <si>
    <t>Epic - Stent in Nitinol Autoespandibile con diametro 12 mm e lunghezza 40 mm e catetere lungo 75cm Comp. Guida .035"</t>
  </si>
  <si>
    <t>H74939054124020</t>
  </si>
  <si>
    <t>Epic - Stent in Nitinol Autoespandibile con diametro 12 mm e lunghezza 40 mm e catetere lungo 120cm Comp. Guida .035"</t>
  </si>
  <si>
    <t>H74939054054020</t>
  </si>
  <si>
    <t>Epic - Stent in Nitinol Autoespandibile con diametro 5 mm e lunghezza 40 mm e catetere lungo 120cm Comp. Guida .035"</t>
  </si>
  <si>
    <t>H74939054062020</t>
  </si>
  <si>
    <t>Epic - Stent in Nitinol Autoespandibile con diametro 6 mm e lunghezza 20 mm e catetere lungo 120cm Comp. Guida .035"</t>
  </si>
  <si>
    <t>H74939054084020</t>
  </si>
  <si>
    <t>Epic - Stent in Nitinol Autoespandibile con diametro 8 mm e lunghezza 40 mm e catetere lungo 120cm Comp. Guida .035"</t>
  </si>
  <si>
    <t>H74939054061070</t>
  </si>
  <si>
    <t>Epic - Stent in Nitinol Autoespandibile con diametro 6 mm e lunghezza 100 mm e catetere lungo 75cm Comp. Guida .035"</t>
  </si>
  <si>
    <t>H74939054144070</t>
  </si>
  <si>
    <t>Epic - Stent in Nitinol Autoespandibile con diametro 14 mm e lunghezza 40 mm e catetere lungo 75cm Comp. Guida .035"</t>
  </si>
  <si>
    <t>H74939054094070</t>
  </si>
  <si>
    <t>Epic - Stent in Nitinol Autoespandibile con diametro 9 mm e lunghezza 40 mm e catetere lungo 75cm Comp. Guida .035"</t>
  </si>
  <si>
    <t>H74939054081020</t>
  </si>
  <si>
    <t>Epic - Stent in Nitinol Autoespandibile con diametro 8 mm e lunghezza 100 mm e catetere lungo 120cm Comp. Guida .035"</t>
  </si>
  <si>
    <t>H74939054083020</t>
  </si>
  <si>
    <t>Epic - Stent in Nitinol Autoespandibile con diametro 8 mm e lunghezza 30 mm e catetere lungo 120cmComp. Guida .035"</t>
  </si>
  <si>
    <t>H74939054103070</t>
  </si>
  <si>
    <t>Epic - Stent in Nitinol Autoespandibile con diametro 10 mm e lunghezza 30 mm e catetere lungo 75cm Comp. Guida .035"</t>
  </si>
  <si>
    <t>H74939054066070</t>
  </si>
  <si>
    <t>Epic - Stent in Nitinol Autoespandibile con diametro 6 mm e lunghezza 60 mm e catetere lungo 75cm Comp. Guida .035"</t>
  </si>
  <si>
    <t>H74939054092020</t>
  </si>
  <si>
    <t>Epic - Stent in Nitinol Autoespandibile con diametro 9 mm e lunghezza 20 mm e catetere lungo 120cm Comp. Guida .035"</t>
  </si>
  <si>
    <t>H74939054104070</t>
  </si>
  <si>
    <t>Epic - Stent in Nitinol Autoespandibile con diametro 10 mm e lunghezza 40 mm e catetere lungo 75cm Comp. Guida .035"</t>
  </si>
  <si>
    <t>H74939054107020</t>
  </si>
  <si>
    <t>Epic - Stent in Nitinol Autoespandibile con diametro 10 mm e lunghezza 70 mm e catetere lungo 120cm Comp. Guida .035"</t>
  </si>
  <si>
    <t>H74939054101070</t>
  </si>
  <si>
    <t>Epic - Stent in Nitinol Autoespandibile con diametro 10 mm e lunghezza 100 mm e catetere lungo 75cm Comp. Guida .035"</t>
  </si>
  <si>
    <t>H74939054075020</t>
  </si>
  <si>
    <t>Epic - Stent in Nitinol Autoespandibile con diametro 7 mm e lunghezza 50 mm e catetere lungo 120cm Comp. Guida .035"</t>
  </si>
  <si>
    <t>H74939054051070</t>
  </si>
  <si>
    <t>Epic - Stent in Nitinol Autoespandibile con diametro 5 mm e lunghezza 100 mm e catetere lungo 75cm Comp. Guida .035"</t>
  </si>
  <si>
    <t>H74939054086070</t>
  </si>
  <si>
    <t>Epic - Stent in Nitinol Autoespandibile con diametro 8 mm e lunghezza 60 mm e catetere lungo 75cm Comp. Guida .035"</t>
  </si>
  <si>
    <t>H74939054082020</t>
  </si>
  <si>
    <t>Epic - Stent in Nitinol Autoespandibile con diametro 8 mm e lunghezza 20 mm e catetere lungo 120cm Comp. Guida .035"</t>
  </si>
  <si>
    <t>H74939054145070</t>
  </si>
  <si>
    <t>Epic - Stent in Nitinol Autoespandibile con diametro 14 mm e lunghezza 50 mm e catetere lungo 75cm Comp. Guida .035"</t>
  </si>
  <si>
    <t>H74939054071070</t>
  </si>
  <si>
    <t>Epic - Stent in Nitinol Autoespandibile con diametro 7 mm e lunghezza 100 mm e catetere lungo 75cm Comp. Guida .035"</t>
  </si>
  <si>
    <t>H74939054123070</t>
  </si>
  <si>
    <t>Epic - Stent in Nitinol Autoespandibile con diametro 12 mm e lunghezza 30 mm e catetere lungo 75cm Comp. Guida .035"</t>
  </si>
  <si>
    <t>H74939054081270</t>
  </si>
  <si>
    <t>Epic - Stent in Nitinol Autoespandibile con diametro 8 mm e lunghezza 120 mm e catetere lungo 75cm Comp. Guida .035"</t>
  </si>
  <si>
    <t>H74939054106070</t>
  </si>
  <si>
    <t>Epic - Stent in Nitinol Autoespandibile con diametro 10 mm e lunghezza 60 mm e catetere lungo 75cm Comp. Guida .035"</t>
  </si>
  <si>
    <t>H74939054085020</t>
  </si>
  <si>
    <t>Epic - Stent in Nitinol Autoespandibile con diametro 8 mm e lunghezza 50 mm e catetere lungo 120cm Comp. Guida .035"</t>
  </si>
  <si>
    <t>H74939054053070</t>
  </si>
  <si>
    <t>Epic - Stent in Nitinol Autoespandibile con diametro 5 mm e lunghezza 30 mm e catetere lungo 75cm Comp. Guida .035"</t>
  </si>
  <si>
    <t>H74939054105070</t>
  </si>
  <si>
    <t>Epic - Stent in Nitinol Autoespandibile con diametro 10 mm e lunghezza 50 mm e catetere lungo 75cm Comp. Guida .035"</t>
  </si>
  <si>
    <t>H74939054108020</t>
  </si>
  <si>
    <t>Epic - Stent in Nitinol Autoespandibile con diametro 10 mm e lunghezza 80 mm e catetere lungo 120cm Comp. Guida .035"</t>
  </si>
  <si>
    <t>H74939054084070</t>
  </si>
  <si>
    <t>Epic - Stent in Nitinol Autoespandibile con diametro 8 mm e lunghezza 40 mm e catetere lungo 75cm Comp. Guida .035"</t>
  </si>
  <si>
    <t>H74939054095070</t>
  </si>
  <si>
    <t>Epic - Stent in Nitinol Autoespandibile con diametro 9 mm e lunghezza 50 mm e catetere lungo 75cm Comp. Guida .035"</t>
  </si>
  <si>
    <t>H74939054101020</t>
  </si>
  <si>
    <t>Epic - Stent in Nitinol Autoespandibile con diametro 10 mm e lunghezza 100 mm e catetere lungo 120cm Comp. Guida .035"</t>
  </si>
  <si>
    <t>H74939054092070</t>
  </si>
  <si>
    <t>Epic - Stent in Nitinol Autoespandibile con diametro 9 mm e lunghezza 20 mm e catetere lungo 75cm Comp. Guida .035"</t>
  </si>
  <si>
    <t>H74939054105020</t>
  </si>
  <si>
    <t>Epic - Stent in Nitinol Autoespandibile con diametro 10 mm e lunghezza 50 mm e catetere lungo 120cm Comp. Guida .035"</t>
  </si>
  <si>
    <t>H74939054103020</t>
  </si>
  <si>
    <t>Epic - Stent in Nitinol Autoespandibile con diametro 10 mm e lunghezza 30 mm e catetere lungo 120cm Comp. Guida .035"</t>
  </si>
  <si>
    <t>H74939054064020</t>
  </si>
  <si>
    <t>Epic - Stent in Nitinol Autoespandibile con diametro 6 mm e lunghezza 40 mm e catetere lungo 120cm Comp. Guida .035"</t>
  </si>
  <si>
    <t>H74939054145020</t>
  </si>
  <si>
    <t>Epic - Stent in Nitinol Autoespandibile con diametro 14 mm e lunghezza 50 mm e catetere lungo 120cm Comp. Guida .035"</t>
  </si>
  <si>
    <t>H74939054071220</t>
  </si>
  <si>
    <t>Epic - Stent in Nitinol Autoespandibile con diametro 7 mm e lunghezza 120 mm e catetere lungo 120cm Comp. Guida .035"</t>
  </si>
  <si>
    <t>H74939054078020</t>
  </si>
  <si>
    <t>Epic - Stent in Nitinol Autoespandibile con diametro 7 mm e lunghezza 80 mm e catetere lungo 120cm Comp. Guida .035"</t>
  </si>
  <si>
    <t>H74939054054070</t>
  </si>
  <si>
    <t>Epic - Stent in Nitinol Autoespandibile con diametro 5 mm e lunghezza 40 mm e catetere lungo 75cm Comp. Guida .035"</t>
  </si>
  <si>
    <t>H74939054068020</t>
  </si>
  <si>
    <t>Epic - Stent in Nitinol Autoespandibile con diametro 6 mm e lunghezza 80 mm e catetere lungo 120cm Comp. Guida .035"</t>
  </si>
  <si>
    <t>H74939054146070</t>
  </si>
  <si>
    <t>Epic - Stent in Nitinol Autoespandibile con diametro 14 mm e lunghezza 60 mm e catetere lungo 75cm Comp. Guida .035"</t>
  </si>
  <si>
    <t>H74939054108070</t>
  </si>
  <si>
    <t>Epic - Stent in Nitinol Autoespandibile con diametro 10 mm e lunghezza 80 mm e catetere lungo 75cm Comp. Guida .035"</t>
  </si>
  <si>
    <t>H74939054102070</t>
  </si>
  <si>
    <t>Epic - Stent in Nitinol Autoespandibile con diametro 10 mm e lunghezza 20 mm e catetere lungo 75cm Comp. Guida .035"</t>
  </si>
  <si>
    <t>H74939054067070</t>
  </si>
  <si>
    <t>Epic - Stent in Nitinol Autoespandibile con diametro 6 mm e lunghezza 70 mm e catetere lungo 75cm Comp. Guida .035"</t>
  </si>
  <si>
    <t>H74939054065070</t>
  </si>
  <si>
    <t>Epic - Stent in Nitinol Autoespandibile con diametro 6 mm e lunghezza 50 mm e catetere lungo 75cm Comp. Guida .035"</t>
  </si>
  <si>
    <t>H74939054056070</t>
  </si>
  <si>
    <t>Epic - Stent in Nitinol Autoespandibile con diametro 5 mm e lunghezza 60 mm e catetere lungo 75cm Comp. Guida .035"</t>
  </si>
  <si>
    <t>H74939054051270</t>
  </si>
  <si>
    <t>Epic - Stent in Nitinol Autoespandibile con diametro 5 mm e lunghezza 120 mm e catetere lungo 75cm Comp. Guida .035"</t>
  </si>
  <si>
    <t>H74939054091020</t>
  </si>
  <si>
    <t>Epic - Stent in Nitinol Autoespandibile con diametro 9mm e lunghezza 100 mm e catetere lungo 120cm Comp. Guida .035"</t>
  </si>
  <si>
    <t>H74939054146020</t>
  </si>
  <si>
    <t>Epic - Stent in Nitinol Autoespandibile con diametro 14 mm e lunghezza 60 mm e catetere lungo 120cm Comp. Guida .035"</t>
  </si>
  <si>
    <t>H74939054071020</t>
  </si>
  <si>
    <t>Epic - Stent in Nitinol Autoespandibile con diametro 7 mm e lunghezza 100 mm e catetere lungo 120cm Comp. Guida .035"</t>
  </si>
  <si>
    <t>H74939054058020</t>
  </si>
  <si>
    <t>Epic - Stent in Nitinol Autoespandibile con diametro 5 mm e lunghezza 80 mm e catetere lungo 120cm Comp. Guida .035"</t>
  </si>
  <si>
    <t>H74939054057070</t>
  </si>
  <si>
    <t>Epic - Stent in Nitinol Autoespandibile con diametro 5 mm e lunghezza 70 mm e catetere lungo 75cm Comp. Guida .035"</t>
  </si>
  <si>
    <t>H74939054066020</t>
  </si>
  <si>
    <t>Epic - Stent in Nitinol Autoespandibile con diametro 6 mm e lunghezza 60 mm e catetere lungo 120cm Comp. Guida .035"</t>
  </si>
  <si>
    <t>H74939054087070</t>
  </si>
  <si>
    <t>Epic - Stent in Nitinol Autoespandibile con diametro 8 mm e lunghezza 70 mm e catetere lungo 75cm Comp. Guida .035"</t>
  </si>
  <si>
    <t>H74939054072070</t>
  </si>
  <si>
    <t>Epic - Stent in Nitinol Autoespandibile con diametro 7 mm e lunghezza 20 mm e catetere lungo 75cm Comp. Guida .035"</t>
  </si>
  <si>
    <t>H74939054125020</t>
  </si>
  <si>
    <t>Epic - Stent in Nitinol Autoespandibile con diametro 12 mm e lunghezza 50 mm e catetere lungo 120cm Comp. Guida .035"</t>
  </si>
  <si>
    <t>H74939054055070</t>
  </si>
  <si>
    <t>Epic - Stent in Nitinol Autoespandibile con diametro 5 mm e lunghezza 50 mm e catetere lungo 75cm Comp. Guida .035"</t>
  </si>
  <si>
    <t>H74939054083070</t>
  </si>
  <si>
    <t>Epic - Stent in Nitinol Autoespandibile con diametro 8 mm e lunghezza 30 mm e catetere lungo 75cm Comp. Guida .035"</t>
  </si>
  <si>
    <t>H74939054093020</t>
  </si>
  <si>
    <t>Epic - Stent in Nitinol Autoespandibile con diametro 9 mm e lunghezza 30 mm e catetere lungo 120cm Comp. Guida .035"</t>
  </si>
  <si>
    <t>H74939054076070</t>
  </si>
  <si>
    <t>Epic - Stent in Nitinol Autoespandibile con diametro 7 mm e lunghezza 60 mm e catetere lungo 75cm Comp. Guida .035"</t>
  </si>
  <si>
    <t>H74939054125070</t>
  </si>
  <si>
    <t>Epic - Stent in Nitinol Autoespandibile con diametro 12 mm e lunghezza 50 mm e catetere lungo 75cm Comp. Guida .035"</t>
  </si>
  <si>
    <t>H74939054091070</t>
  </si>
  <si>
    <t>Epic - Stent in Nitinol Autoespandibile con diametro 9 mm e lunghezza 100 mm e catetere lungo 75cm Comp. Guida .035"</t>
  </si>
  <si>
    <t>H74939054082070</t>
  </si>
  <si>
    <t>Epic - Stent in Nitinol Autoespandibile con diametro 8 mm e lunghezza 20 mm e catetere lungo 75cm Comp. Guida .035"</t>
  </si>
  <si>
    <t>H74939054051220</t>
  </si>
  <si>
    <t>Epic - Stent in Nitinol Autoespandibile con diametro 5 mm e lunghezza 120 mm e catetere lungo 120cm Comp. Guida .035"</t>
  </si>
  <si>
    <t>H74939054087020</t>
  </si>
  <si>
    <t>Epic - Stent in Nitinol Autoespandibile con diametro 8 mm e lunghezza 70 mm e catetere lungo 120cm Comp. Guida .035"</t>
  </si>
  <si>
    <t>H74939054077070</t>
  </si>
  <si>
    <t>Epic - Stent in Nitinol Autoespandibile con diametro 7 mm e lunghezza 70 mm e catetere lungo 75cm Comp. Guida .035"</t>
  </si>
  <si>
    <t>H74939054063070</t>
  </si>
  <si>
    <t>Epic - Stent in Nitinol Autoespandibile con diametro 6 mm e lunghezza 30 mm e catetere lungo 75cm Comp. Guida .035"</t>
  </si>
  <si>
    <t>H74939054073020</t>
  </si>
  <si>
    <t>Epic - Stent in Nitinol Autoespandibile con diametro 7 mm e lunghezza 30 mm e catetere lungo 120cm Comp. Guida .035"</t>
  </si>
  <si>
    <t>H74939054123020</t>
  </si>
  <si>
    <t>Epic - Stent in Nitinol Autoespandibile con diametro 12 mm e lunghezza 30 mm e catetere lungo 120cm Comp. Guida .035"</t>
  </si>
  <si>
    <t>H74939054143070</t>
  </si>
  <si>
    <t>Epic - Stent in Nitinol Autoespandibile con diametro 14 mm e lunghezza 30 mm e catetere lungo 75cm Comp. Guida .035"</t>
  </si>
  <si>
    <t>H74939054088070</t>
  </si>
  <si>
    <t>Epic - Stent in Nitinol Autoespandibile con diametro 8 mm e lunghezza 80 mm e catetere lungo 75cm Comp. Guida .035"</t>
  </si>
  <si>
    <t>H74939054071270</t>
  </si>
  <si>
    <t>Epic - Stent in Nitinol Autoespandibile con diametro 7 mm e lunghezza 120 mm e catetere lungo 75cm Comp. Guida .035"</t>
  </si>
  <si>
    <t>H74939054072020</t>
  </si>
  <si>
    <t>Epic - Stent in Nitinol Autoespandibile con diametro 7 mm e lunghezza 20 mm e catetere lungo 120cm Comp. Guida .035"</t>
  </si>
  <si>
    <t>H74939054061020</t>
  </si>
  <si>
    <t>Epic - Stent in Nitinol Autoespandibile con diametro 6 mm e lunghezza 100 mm e catetere lungo 120cm Comp. Guida .035"</t>
  </si>
  <si>
    <t>H74939054056020</t>
  </si>
  <si>
    <t>Epic - Stent in Nitinol Autoespandibile con diametro 5 mm e lunghezza 60 mm e catetere lungo 120cm Comp. Guida .035"</t>
  </si>
  <si>
    <t>H74939054067020</t>
  </si>
  <si>
    <t>Epic - Stent in Nitinol Autoespandibile con diametro 6 mm e lunghezza 70 mm e catetere lungo 120cm Comp. Guida .035"</t>
  </si>
  <si>
    <t>H74939054097020</t>
  </si>
  <si>
    <t>Epic - Stent in Nitinol Autoespandibile con diametro 9 mm e lunghezza 70 mm e catetere lungo 120cm Comp. Guida .035"</t>
  </si>
  <si>
    <t>H74939054057020</t>
  </si>
  <si>
    <t>Epic - Stent in Nitinol Autoespandibile con diametro 5 mm e lunghezza 70 mm e catetere lungo 120cm Comp. Guida .035"</t>
  </si>
  <si>
    <t>H74939054095020</t>
  </si>
  <si>
    <t>Epic - Stent in Nitinol Autoespandibile con diametro 9 mm e lunghezza 50 mm e catetere lungo 120cm Comp. Guida .035"</t>
  </si>
  <si>
    <t>H74939054061220</t>
  </si>
  <si>
    <t>Epic - Stent in Nitinol Autoespandibile con diametro 6 mm e lunghezza 120 mm e catetere lungo 120cm Comp. Guida .035"</t>
  </si>
  <si>
    <t>H74939054106020</t>
  </si>
  <si>
    <t>Epic - Stent in Nitinol Autoespandibile con diametro 10 mm e lunghezza 60 mm e catetere lungo 120cm Comp. Guida .035"</t>
  </si>
  <si>
    <t>H74939054078070</t>
  </si>
  <si>
    <t>Epic - Stent in Nitinol Autoespandibile con diametro 7 mm e lunghezza 80 mm e catetere lungo 75cm Comp. Guida .035"</t>
  </si>
  <si>
    <t>H74939054076020</t>
  </si>
  <si>
    <t>Epic - Stent in Nitinol Autoespandibile con diametro 7 mm e lunghezza 60 mm e catetere lungo 120cm Comp. Guida .035"</t>
  </si>
  <si>
    <t>H74939054097070</t>
  </si>
  <si>
    <t>Epic - Stent in Nitinol Autoespandibile con diametro 9 mm e lunghezza 70 mm e catetere lungo 75cm Comp. Guida .035"</t>
  </si>
  <si>
    <t>H74939054064070</t>
  </si>
  <si>
    <t>Epic - Stent in Nitinol Autoespandibile con diametro 6 mm e lunghezza 40 mm e catetere lungo 75cm Comp. Guida .035"</t>
  </si>
  <si>
    <t>H74939054073070</t>
  </si>
  <si>
    <t>Epic - Stent in Nitinol Autoespandibile con diametro 7 mm e lunghezza 30 mm e catetere lungo 75cm Comp. Guida .035"</t>
  </si>
  <si>
    <t>H74939054068070</t>
  </si>
  <si>
    <t>Epic - Stent in Nitinol Autoespandibile con diametro 6 mm e lunghezza 80 mm e catetere lungo 75cm Comp. Guida .035"</t>
  </si>
  <si>
    <t>H74939054088020</t>
  </si>
  <si>
    <t>Epic - Stent in Nitinol Autoespandibile con diametro 8 mm e lunghezza 80 mm e catetere lungo 120cm Comp. Guida .035"</t>
  </si>
  <si>
    <t>H74939054081070</t>
  </si>
  <si>
    <t>Epic - Stent in Nitinol Autoespandibile con diametro 8 mm e lunghezza 100 mm e catetere lungo 75cm Comp. Guida .035"</t>
  </si>
  <si>
    <t>H74939054074020</t>
  </si>
  <si>
    <t>Epic - Stent in Nitinol Autoespandibile con diametro 7 mm e lunghezza 40 mm e catetere lungo 120cm Comp. Guida .035"</t>
  </si>
  <si>
    <t>H74939054094020</t>
  </si>
  <si>
    <t>Epic - Stent in Nitinol Autoespandibile con diametro 9 mm e lunghezza 40 mm e catetere lungo 120cm Comp. Guida .035"</t>
  </si>
  <si>
    <t>H74939054051020</t>
  </si>
  <si>
    <t>Epic - Stent in Nitinol Autoespandibile con diametro 5 mm e lunghezza 100 mm e catetere lungo 120cm Comp. Guida .035"</t>
  </si>
  <si>
    <t>H74939054074070</t>
  </si>
  <si>
    <t>Epic - Stent in Nitinol Autoespandibile con diametro 7 mm e lunghezza 40 mm e catetere lungo 75cm Comp. Guida .035"</t>
  </si>
  <si>
    <t>H74939054104020</t>
  </si>
  <si>
    <t>Epic - Stent in Nitinol Autoespandibile con diametro 10 mm e lunghezza 40 mm e catetere lungo 120cm Comp. Guida .035"</t>
  </si>
  <si>
    <t>H74939054098070</t>
  </si>
  <si>
    <t>Epic - Stent in Nitinol Autoespandibile con diametro 9 mm e lunghezza 80 mm e catetere lungo 75cm Comp. Guida .035"</t>
  </si>
  <si>
    <t>H74939054143020</t>
  </si>
  <si>
    <t>Epic - Stent in Nitinol Autoespandibile con diametro 14 mm e lunghezza 30 mm e catetere lungo 120cm Comp. Guida .035"</t>
  </si>
  <si>
    <t>H74939054052020</t>
  </si>
  <si>
    <t>Epic - Stent in Nitinol Autoespandibile con diametro 5 mm e lunghezza 20 mm e catetere lungo 120cm Comp. Guida .035"</t>
  </si>
  <si>
    <t>H74939054107070</t>
  </si>
  <si>
    <t>Epic - Stent in Nitinol Autoespandibile con diametro 10 mm e lunghezza 70 mm e catetere lungo 75cm Comp. Guida .035"</t>
  </si>
  <si>
    <t>H74939054093070</t>
  </si>
  <si>
    <t>Epic - Stent in Nitinol Autoespandibile con diametro 9 mm e lunghezza 30 mm e catetere lungo 75cm Comp. Guida .035"</t>
  </si>
  <si>
    <t>H74939054085070</t>
  </si>
  <si>
    <t>Epic - Stent in Nitinol Autoespandibile con diametro 8 mm e lunghezza 50 mm e catetere lungo 75cm Comp. Guida .035"</t>
  </si>
  <si>
    <t>H74939054075070</t>
  </si>
  <si>
    <t>Epic - Stent in Nitinol Autoespandibile con diametro 7 mm e lunghezza 50 mm e catetere lungo 75cm Comp. Guida .035"</t>
  </si>
  <si>
    <t>H74939054058070</t>
  </si>
  <si>
    <t>Epic - Stent in Nitinol Autoespandibile con diametro 5 mm e lunghezza 80 mm e catetere lungo 75cm Comp. Guida .035"</t>
  </si>
  <si>
    <t>H74939054086020</t>
  </si>
  <si>
    <t>Epic - Stent in Nitinol Autoespandibile con diametro 8 mm e lunghezza 60 mm e catetere lungo 120cm Comp. Guida .035"</t>
  </si>
  <si>
    <t>H74939054126020</t>
  </si>
  <si>
    <t>Epic - Stent in Nitinol Autoespandibile con diametro 12 mm e lunghezza 60 mm e catetere lungo 120cm Comp. Guida .035"</t>
  </si>
  <si>
    <t>H74939054052070</t>
  </si>
  <si>
    <t>Epic - Stent in Nitinol Autoespandibile con diametro 5 mm e lunghezza 20 mm e catetere lungo 75cm Comp. Guida .035"</t>
  </si>
  <si>
    <t>H74939054081220</t>
  </si>
  <si>
    <t>Epic - Stent in Nitinol Autoespandibile con diametro 8 mm e lunghezza 120 mm e catetere lungo 120cm Comp. Guida .035"</t>
  </si>
  <si>
    <t>H74939054096070</t>
  </si>
  <si>
    <t>Epic - Stent in Nitinol Autoespandibile con diametro 9 mm e lunghezza 60 mm e catetere lungo 75cm Comp. Guida .035"</t>
  </si>
  <si>
    <t>H74939054065020</t>
  </si>
  <si>
    <t>Epic - Stent in Nitinol Autoespandibile con diametro 6 mm e lunghezza 50 mm e catetere lungo 120cm Comp. Guida .035"</t>
  </si>
  <si>
    <t>H74939054053020</t>
  </si>
  <si>
    <t>Epic - Stent in Nitinol Autoespandibile con diametro 5 mm e lunghezza 30 mm e catetere lungo 120cm Comp. Guida .035"</t>
  </si>
  <si>
    <t>H74939054062070</t>
  </si>
  <si>
    <t>Epic - Stent in Nitinol Autoespandibile con diametro 6 mm e lunghezza 20 mm e catetere lungo 75cm Comp. Guida .035"</t>
  </si>
  <si>
    <t>H74939054144020</t>
  </si>
  <si>
    <t>Epic - Stent in Nitinol Autoespandibile con diametro 14 mm e lunghezza 40 mm e catetere lungo 120cm Comp. Guida .035"</t>
  </si>
  <si>
    <t>H74939054102020</t>
  </si>
  <si>
    <t>Epic - Stent in Nitinol Autoespandibile con diametro 10 mm e lunghezza 20 mm e catetere lungo 120cm Comp. Guida .035"</t>
  </si>
  <si>
    <t>H74939054126070</t>
  </si>
  <si>
    <t>Epic - Stent in Nitinol Autoespandibile con diametro 12 mm e lunghezza 60 mm e catetere lungo 75cm Comp. Guida .035"</t>
  </si>
  <si>
    <t>H74939054098020</t>
  </si>
  <si>
    <t>Epic - Stent in Nitinol Autoespandibile con diametro 9 mm e lunghezza 80 mm e catetere lungo 120cm Comp. Guida .035"</t>
  </si>
  <si>
    <t>H74939054077020</t>
  </si>
  <si>
    <t>Epic - Stent in Nitinol Autoespandibile con diametro 7 mm e lunghezza 70 mm e catetere lungo 120cm Comp. Guida .035"</t>
  </si>
  <si>
    <t>ABSOLUTE PRO
ABSOLUTE PROLL</t>
  </si>
  <si>
    <t>ABSOLUTE PRO</t>
  </si>
  <si>
    <t>1011914-020</t>
  </si>
  <si>
    <t>P070402020102</t>
  </si>
  <si>
    <t>1011915-020</t>
  </si>
  <si>
    <t>1011916-020</t>
  </si>
  <si>
    <t>1011917-020</t>
  </si>
  <si>
    <t>1011918-020</t>
  </si>
  <si>
    <t>1011919-020</t>
  </si>
  <si>
    <t>1011914-030</t>
  </si>
  <si>
    <t>1011915-030</t>
  </si>
  <si>
    <t>1011916-030</t>
  </si>
  <si>
    <t>1011917-030</t>
  </si>
  <si>
    <t>1011918-030</t>
  </si>
  <si>
    <t>1011919-030</t>
  </si>
  <si>
    <t>1011914-040</t>
  </si>
  <si>
    <t>1011915-040</t>
  </si>
  <si>
    <t>1011916-040</t>
  </si>
  <si>
    <t>1011917-040</t>
  </si>
  <si>
    <t>1011918-040</t>
  </si>
  <si>
    <t>1011919-040</t>
  </si>
  <si>
    <t>1011914-060</t>
  </si>
  <si>
    <t>1011915-060</t>
  </si>
  <si>
    <t>1011916-060</t>
  </si>
  <si>
    <t>1011917-060</t>
  </si>
  <si>
    <t>1011918-060</t>
  </si>
  <si>
    <t>1011919-060</t>
  </si>
  <si>
    <t>1011914-080</t>
  </si>
  <si>
    <t>1011915-080</t>
  </si>
  <si>
    <t>1011916-080</t>
  </si>
  <si>
    <t>1011917-080</t>
  </si>
  <si>
    <t>1011918-080</t>
  </si>
  <si>
    <t>1011919-080</t>
  </si>
  <si>
    <t>1011914-100</t>
  </si>
  <si>
    <t>1011915-100</t>
  </si>
  <si>
    <t>1011916-100</t>
  </si>
  <si>
    <t>1011917-100</t>
  </si>
  <si>
    <t>1011918-100</t>
  </si>
  <si>
    <t>1011919-100</t>
  </si>
  <si>
    <t>1011920-020</t>
  </si>
  <si>
    <t>1011921-020</t>
  </si>
  <si>
    <t>1011922-020</t>
  </si>
  <si>
    <t>1011923-020</t>
  </si>
  <si>
    <t>1011924-020</t>
  </si>
  <si>
    <t>1011925-020</t>
  </si>
  <si>
    <t>1011920-030</t>
  </si>
  <si>
    <t>1011921-030</t>
  </si>
  <si>
    <t>1011922-030</t>
  </si>
  <si>
    <t>1011923-030</t>
  </si>
  <si>
    <t>1011924-030</t>
  </si>
  <si>
    <t>1011925-030</t>
  </si>
  <si>
    <t>1011920-040</t>
  </si>
  <si>
    <t>1011921-040</t>
  </si>
  <si>
    <t>1011922-040</t>
  </si>
  <si>
    <t>1011923-040</t>
  </si>
  <si>
    <t>1011924-040</t>
  </si>
  <si>
    <t>1011925-040</t>
  </si>
  <si>
    <t>1011920-060</t>
  </si>
  <si>
    <t>1011921-060</t>
  </si>
  <si>
    <t>1011922-060</t>
  </si>
  <si>
    <t>1011923-060</t>
  </si>
  <si>
    <t>1011924-060</t>
  </si>
  <si>
    <t>1011925-060</t>
  </si>
  <si>
    <t>1011920-080</t>
  </si>
  <si>
    <t>1011921-080</t>
  </si>
  <si>
    <t>1011922-080</t>
  </si>
  <si>
    <t>1011923-080</t>
  </si>
  <si>
    <t>1011924-080</t>
  </si>
  <si>
    <t>1011925-080</t>
  </si>
  <si>
    <t>1011920-100</t>
  </si>
  <si>
    <t>1011921-100</t>
  </si>
  <si>
    <t>1011922-100</t>
  </si>
  <si>
    <t>1011923-100</t>
  </si>
  <si>
    <t>1011924-100</t>
  </si>
  <si>
    <t>1011925-100</t>
  </si>
  <si>
    <t>ABSOLUTE PRO LL</t>
  </si>
  <si>
    <t>1012008-120</t>
  </si>
  <si>
    <t>1012009-120</t>
  </si>
  <si>
    <t>1012010-120</t>
  </si>
  <si>
    <t>1012011-120</t>
  </si>
  <si>
    <t>1012008-150</t>
  </si>
  <si>
    <t>1012009-150</t>
  </si>
  <si>
    <t>1012010-150</t>
  </si>
  <si>
    <t>1012011-150</t>
  </si>
  <si>
    <t>1012014-120</t>
  </si>
  <si>
    <t>1012015-120</t>
  </si>
  <si>
    <t>1012016-120</t>
  </si>
  <si>
    <t>1012017-120</t>
  </si>
  <si>
    <t>1012014-150</t>
  </si>
  <si>
    <t>1012015-150</t>
  </si>
  <si>
    <t>1012016-150</t>
  </si>
  <si>
    <t>1012017-150</t>
  </si>
  <si>
    <t>Stent Vascolare “E-Luminexx”
con applicatore multifunzione</t>
  </si>
  <si>
    <t>ZVL06020</t>
  </si>
  <si>
    <t>2497243</t>
  </si>
  <si>
    <t>ZVL06030</t>
  </si>
  <si>
    <t>2497246</t>
  </si>
  <si>
    <t>ZVL06040</t>
  </si>
  <si>
    <t>2497247</t>
  </si>
  <si>
    <t>ZVL06050</t>
  </si>
  <si>
    <t>2497248</t>
  </si>
  <si>
    <t>ZVL06060</t>
  </si>
  <si>
    <t>2497255</t>
  </si>
  <si>
    <t>ZVL06080</t>
  </si>
  <si>
    <t>2497256</t>
  </si>
  <si>
    <t>ZVL06100</t>
  </si>
  <si>
    <t>2497257</t>
  </si>
  <si>
    <t>ZVL06120</t>
  </si>
  <si>
    <t>2497262</t>
  </si>
  <si>
    <t>ZVL07020</t>
  </si>
  <si>
    <t>2497263</t>
  </si>
  <si>
    <t>ZVL07030</t>
  </si>
  <si>
    <t>2497264</t>
  </si>
  <si>
    <t>ZVL07040</t>
  </si>
  <si>
    <t>2497265</t>
  </si>
  <si>
    <t>ZVL07050</t>
  </si>
  <si>
    <t>2497266</t>
  </si>
  <si>
    <t>ZVL07060</t>
  </si>
  <si>
    <t>2497268</t>
  </si>
  <si>
    <t>ZVL07080</t>
  </si>
  <si>
    <t>2497269</t>
  </si>
  <si>
    <t>ZVL07100</t>
  </si>
  <si>
    <t>2497270</t>
  </si>
  <si>
    <t>ZVL07120</t>
  </si>
  <si>
    <t>2497271</t>
  </si>
  <si>
    <t>ZVL08020</t>
  </si>
  <si>
    <t>2497272</t>
  </si>
  <si>
    <t>ZVL08030</t>
  </si>
  <si>
    <t>2497273</t>
  </si>
  <si>
    <t>ZVL08040</t>
  </si>
  <si>
    <t>2497274</t>
  </si>
  <si>
    <t>ZVL08050</t>
  </si>
  <si>
    <t>2497275</t>
  </si>
  <si>
    <t>ZVL08060</t>
  </si>
  <si>
    <t>2497277</t>
  </si>
  <si>
    <t>ZVL08080</t>
  </si>
  <si>
    <t>2497278</t>
  </si>
  <si>
    <t>ZVL08100</t>
  </si>
  <si>
    <t>2497280</t>
  </si>
  <si>
    <t>ZVL08120</t>
  </si>
  <si>
    <t>2497281</t>
  </si>
  <si>
    <t>ZVL09020</t>
  </si>
  <si>
    <t>2497282</t>
  </si>
  <si>
    <t>ZVL09030</t>
  </si>
  <si>
    <t>2497283</t>
  </si>
  <si>
    <t>ZVL09040</t>
  </si>
  <si>
    <t>2497284</t>
  </si>
  <si>
    <t>ZVL09050</t>
  </si>
  <si>
    <t>2497287</t>
  </si>
  <si>
    <t>ZVL09060</t>
  </si>
  <si>
    <t>2497289</t>
  </si>
  <si>
    <t>ZVL09080</t>
  </si>
  <si>
    <t>2497290</t>
  </si>
  <si>
    <t>ZVL09100</t>
  </si>
  <si>
    <t>2497291</t>
  </si>
  <si>
    <t>ZVL09120</t>
  </si>
  <si>
    <t>2497293</t>
  </si>
  <si>
    <t>ZVL10020</t>
  </si>
  <si>
    <t>2497294</t>
  </si>
  <si>
    <t>ZVL10030</t>
  </si>
  <si>
    <t>2497376</t>
  </si>
  <si>
    <t>ZVL10040</t>
  </si>
  <si>
    <t>2497378</t>
  </si>
  <si>
    <t>ZVL10050</t>
  </si>
  <si>
    <t>2497380</t>
  </si>
  <si>
    <t>ZVL10060</t>
  </si>
  <si>
    <t>2497383</t>
  </si>
  <si>
    <t>ZVL10080</t>
  </si>
  <si>
    <t>2497384</t>
  </si>
  <si>
    <t>ZVL10100</t>
  </si>
  <si>
    <t>2497385</t>
  </si>
  <si>
    <t>ZVL10120</t>
  </si>
  <si>
    <t>2497386</t>
  </si>
  <si>
    <t>ZVL12020</t>
  </si>
  <si>
    <t>2497387</t>
  </si>
  <si>
    <t>ZVL12030</t>
  </si>
  <si>
    <t>2497388</t>
  </si>
  <si>
    <t>ZVL12040</t>
  </si>
  <si>
    <t>2497389</t>
  </si>
  <si>
    <t>ZVL12050</t>
  </si>
  <si>
    <t>2497390</t>
  </si>
  <si>
    <t>ZVL12060</t>
  </si>
  <si>
    <t>2497391</t>
  </si>
  <si>
    <t>ZVL12080</t>
  </si>
  <si>
    <t>2497392</t>
  </si>
  <si>
    <t>ZVL12100</t>
  </si>
  <si>
    <t>2497393</t>
  </si>
  <si>
    <t>ZVL12120</t>
  </si>
  <si>
    <t>2497394</t>
  </si>
  <si>
    <t>ZVL14020</t>
  </si>
  <si>
    <t>2497395</t>
  </si>
  <si>
    <t>ZVL14030</t>
  </si>
  <si>
    <t>2497397</t>
  </si>
  <si>
    <t>ZVL14040</t>
  </si>
  <si>
    <t>2497398</t>
  </si>
  <si>
    <t>ZVL14050</t>
  </si>
  <si>
    <t>2497399</t>
  </si>
  <si>
    <t>ZVL14060</t>
  </si>
  <si>
    <t>2497401</t>
  </si>
  <si>
    <t>ZVL14080</t>
  </si>
  <si>
    <t>2497402</t>
  </si>
  <si>
    <t>ZVL14100</t>
  </si>
  <si>
    <t>2497403</t>
  </si>
  <si>
    <t>ZVL14120</t>
  </si>
  <si>
    <t>2497405</t>
  </si>
  <si>
    <t>ZVM06020</t>
  </si>
  <si>
    <t>2490029</t>
  </si>
  <si>
    <t>ZVM06030</t>
  </si>
  <si>
    <t>2497163</t>
  </si>
  <si>
    <t>ZVM06040</t>
  </si>
  <si>
    <t>2497164</t>
  </si>
  <si>
    <t>ZVM06050</t>
  </si>
  <si>
    <t>2497165</t>
  </si>
  <si>
    <t>ZVM06060</t>
  </si>
  <si>
    <t>2497166</t>
  </si>
  <si>
    <t>ZVM06080</t>
  </si>
  <si>
    <t>2497167</t>
  </si>
  <si>
    <t>ZVM06100</t>
  </si>
  <si>
    <t>2497168</t>
  </si>
  <si>
    <t>ZVM06120</t>
  </si>
  <si>
    <t>2497170</t>
  </si>
  <si>
    <t>ZVM07020</t>
  </si>
  <si>
    <t>2497172</t>
  </si>
  <si>
    <t>ZVM07030</t>
  </si>
  <si>
    <t>2497173</t>
  </si>
  <si>
    <t>ZVM07040</t>
  </si>
  <si>
    <t>2497174</t>
  </si>
  <si>
    <t>ZVM07050</t>
  </si>
  <si>
    <t>2497176</t>
  </si>
  <si>
    <t>ZVM07060</t>
  </si>
  <si>
    <t>2497178</t>
  </si>
  <si>
    <t>ZVM07080</t>
  </si>
  <si>
    <t>2497179</t>
  </si>
  <si>
    <t>ZVM07100</t>
  </si>
  <si>
    <t>2497180</t>
  </si>
  <si>
    <t>ZVM07120</t>
  </si>
  <si>
    <t>2497181</t>
  </si>
  <si>
    <t>ZVM08020</t>
  </si>
  <si>
    <t>2497183</t>
  </si>
  <si>
    <t>ZVM08030</t>
  </si>
  <si>
    <t>2497184</t>
  </si>
  <si>
    <t>ZVM08040</t>
  </si>
  <si>
    <t>2497185</t>
  </si>
  <si>
    <t>ZVM08050</t>
  </si>
  <si>
    <t>2497186</t>
  </si>
  <si>
    <t>ZVM08060</t>
  </si>
  <si>
    <t>2497187</t>
  </si>
  <si>
    <t>ZVM08080</t>
  </si>
  <si>
    <t>2497188</t>
  </si>
  <si>
    <t>ZVM08100</t>
  </si>
  <si>
    <t>2497190</t>
  </si>
  <si>
    <t>ZVM08120</t>
  </si>
  <si>
    <t>2497191</t>
  </si>
  <si>
    <t>ZVM09020</t>
  </si>
  <si>
    <t>2497192</t>
  </si>
  <si>
    <t>ZVM09030</t>
  </si>
  <si>
    <t>2497193</t>
  </si>
  <si>
    <t>ZVM09040</t>
  </si>
  <si>
    <t>2497194</t>
  </si>
  <si>
    <t>ZVM09050</t>
  </si>
  <si>
    <t>2497195</t>
  </si>
  <si>
    <t>ZVM09060</t>
  </si>
  <si>
    <t>2497196</t>
  </si>
  <si>
    <t>ZVM09080</t>
  </si>
  <si>
    <t>2497197</t>
  </si>
  <si>
    <t>ZVM09100</t>
  </si>
  <si>
    <t>2497198</t>
  </si>
  <si>
    <t>ZVM09120</t>
  </si>
  <si>
    <t>2497199</t>
  </si>
  <si>
    <t>ZVM10020</t>
  </si>
  <si>
    <t>2497200</t>
  </si>
  <si>
    <t>ZVM10030</t>
  </si>
  <si>
    <t>2497201</t>
  </si>
  <si>
    <t>ZVM10040</t>
  </si>
  <si>
    <t>2497202</t>
  </si>
  <si>
    <t>ZVM10050</t>
  </si>
  <si>
    <t>2497203</t>
  </si>
  <si>
    <t>ZVM10060</t>
  </si>
  <si>
    <t>2497204</t>
  </si>
  <si>
    <t>ZVM10080</t>
  </si>
  <si>
    <t>2497205</t>
  </si>
  <si>
    <t>ZVM10100</t>
  </si>
  <si>
    <t>2497206</t>
  </si>
  <si>
    <t>ZVM10120</t>
  </si>
  <si>
    <t>2497207</t>
  </si>
  <si>
    <t>ZVM12020</t>
  </si>
  <si>
    <t>2497208</t>
  </si>
  <si>
    <t>ZVM12030</t>
  </si>
  <si>
    <t>2497209</t>
  </si>
  <si>
    <t>ZVM12040</t>
  </si>
  <si>
    <t>2497210</t>
  </si>
  <si>
    <t>ZVM12050</t>
  </si>
  <si>
    <t>2497216</t>
  </si>
  <si>
    <t>ZVM12060</t>
  </si>
  <si>
    <t>2497217</t>
  </si>
  <si>
    <t>ZVM12080</t>
  </si>
  <si>
    <t>2497218</t>
  </si>
  <si>
    <t>ZVM12100</t>
  </si>
  <si>
    <t>2497220</t>
  </si>
  <si>
    <t>ZVM12120</t>
  </si>
  <si>
    <t>2497221</t>
  </si>
  <si>
    <t>ZVM14020</t>
  </si>
  <si>
    <t>2497222</t>
  </si>
  <si>
    <t>ZVM14030</t>
  </si>
  <si>
    <t>2497223</t>
  </si>
  <si>
    <t>ZVM14040</t>
  </si>
  <si>
    <t>2497224</t>
  </si>
  <si>
    <t>ZVM14050</t>
  </si>
  <si>
    <t>2497225</t>
  </si>
  <si>
    <t>ZVM14060</t>
  </si>
  <si>
    <t>2497231</t>
  </si>
  <si>
    <t>ZVM14080</t>
  </si>
  <si>
    <t>2497236</t>
  </si>
  <si>
    <t>ZVM14100</t>
  </si>
  <si>
    <t>2497237</t>
  </si>
  <si>
    <t>ZVM14120</t>
  </si>
  <si>
    <t>2497238</t>
  </si>
  <si>
    <t>PROTEGÈ GPS</t>
  </si>
  <si>
    <t>2534179/R</t>
  </si>
  <si>
    <t>2534390/R</t>
  </si>
  <si>
    <t>2534391/R</t>
  </si>
  <si>
    <t>2534392/R</t>
  </si>
  <si>
    <t>2534393/R</t>
  </si>
  <si>
    <t>2534394/R</t>
  </si>
  <si>
    <t>2534395/R</t>
  </si>
  <si>
    <t>2534396/R</t>
  </si>
  <si>
    <t>2534397/R</t>
  </si>
  <si>
    <t>2534398/R</t>
  </si>
  <si>
    <t>2534399/R</t>
  </si>
  <si>
    <t>2534400/R</t>
  </si>
  <si>
    <t>2534401/R</t>
  </si>
  <si>
    <t>2534402/R</t>
  </si>
  <si>
    <t>2534403/R</t>
  </si>
  <si>
    <t>2534404/R</t>
  </si>
  <si>
    <t>2534405/R</t>
  </si>
  <si>
    <t>2534406/R</t>
  </si>
  <si>
    <t>2534407/R</t>
  </si>
  <si>
    <t>2534408/R</t>
  </si>
  <si>
    <t>2534409/R</t>
  </si>
  <si>
    <t>2534410/R</t>
  </si>
  <si>
    <t>2534411/R</t>
  </si>
  <si>
    <t>2534412/R</t>
  </si>
  <si>
    <t>2534413/R</t>
  </si>
  <si>
    <t>2534414/R</t>
  </si>
  <si>
    <t>2534415/R</t>
  </si>
  <si>
    <t>2534416/R</t>
  </si>
  <si>
    <t>2534417/R</t>
  </si>
  <si>
    <t>2534418/R</t>
  </si>
  <si>
    <t>2611671/R</t>
  </si>
  <si>
    <t>2611715/R</t>
  </si>
  <si>
    <t>2611716/R</t>
  </si>
  <si>
    <t>2611717/R</t>
  </si>
  <si>
    <t>2611718/R</t>
  </si>
  <si>
    <t>2611719/R</t>
  </si>
  <si>
    <t>2611720/R</t>
  </si>
  <si>
    <t>2611721/R</t>
  </si>
  <si>
    <t>2611722/R</t>
  </si>
  <si>
    <t>2611723/R</t>
  </si>
  <si>
    <t>2611724/R</t>
  </si>
  <si>
    <t>2611725/R</t>
  </si>
  <si>
    <t>2611726/R</t>
  </si>
  <si>
    <t>2611727/R</t>
  </si>
  <si>
    <t>2611728/R</t>
  </si>
  <si>
    <t>2611729/R</t>
  </si>
  <si>
    <t>2611730/R</t>
  </si>
  <si>
    <t>2611731/R</t>
  </si>
  <si>
    <t>2611732/R</t>
  </si>
  <si>
    <t>2611733/R</t>
  </si>
  <si>
    <t>2611734/R</t>
  </si>
  <si>
    <t>2611735/R</t>
  </si>
  <si>
    <t>2611736/R</t>
  </si>
  <si>
    <t>2611737/R</t>
  </si>
  <si>
    <t>2611738/R</t>
  </si>
  <si>
    <t>2611739/R</t>
  </si>
  <si>
    <t>2611740/R</t>
  </si>
  <si>
    <t>2611741/R</t>
  </si>
  <si>
    <t>2611742/R</t>
  </si>
  <si>
    <t>2611743/R</t>
  </si>
  <si>
    <t>2611744/R</t>
  </si>
  <si>
    <t>2611745/R</t>
  </si>
  <si>
    <t>2611746/R</t>
  </si>
  <si>
    <t>2611747/R</t>
  </si>
  <si>
    <t>2611748/R</t>
  </si>
  <si>
    <t>2611749/R</t>
  </si>
  <si>
    <t>2611750/R</t>
  </si>
  <si>
    <t>2611751/R</t>
  </si>
  <si>
    <t>2611752/R</t>
  </si>
  <si>
    <t>2611753/R</t>
  </si>
  <si>
    <t>2611754/R</t>
  </si>
  <si>
    <t>2611755/R</t>
  </si>
  <si>
    <t>2611756/R</t>
  </si>
  <si>
    <t>2611757/R</t>
  </si>
  <si>
    <t>2611758/R</t>
  </si>
  <si>
    <t>2611759/R</t>
  </si>
  <si>
    <t>2611760/R</t>
  </si>
  <si>
    <t>2611761/R</t>
  </si>
  <si>
    <t>2611762/R</t>
  </si>
  <si>
    <t>2611763/R</t>
  </si>
  <si>
    <t>2611764/R</t>
  </si>
  <si>
    <t>2611765/R</t>
  </si>
  <si>
    <t>2611766/R</t>
  </si>
  <si>
    <t>2611767/R</t>
  </si>
  <si>
    <t>2611768/R</t>
  </si>
  <si>
    <t>2611769/R</t>
  </si>
  <si>
    <t>2611770/R</t>
  </si>
  <si>
    <t>2611771/R</t>
  </si>
  <si>
    <t>2611772/R</t>
  </si>
  <si>
    <t>2611773/R</t>
  </si>
  <si>
    <t>2611774/R</t>
  </si>
  <si>
    <t>2611775/R</t>
  </si>
  <si>
    <t>2611776/R</t>
  </si>
  <si>
    <t>2611777/R</t>
  </si>
  <si>
    <t>2611778/R</t>
  </si>
  <si>
    <t>2611779/R</t>
  </si>
  <si>
    <t>2611780/R</t>
  </si>
  <si>
    <t xml:space="preserve">iVolution Pro </t>
  </si>
  <si>
    <t xml:space="preserve">SPNBC35N080050040 </t>
  </si>
  <si>
    <t xml:space="preserve">P0704020201 </t>
  </si>
  <si>
    <t xml:space="preserve">SPNBC35N080050060 </t>
  </si>
  <si>
    <t xml:space="preserve">SPNBC35N080050080 </t>
  </si>
  <si>
    <t xml:space="preserve">SPNBC35N080050100 </t>
  </si>
  <si>
    <t xml:space="preserve">SPNBC35N080050150 </t>
  </si>
  <si>
    <t xml:space="preserve">SPNBC35N080050200 </t>
  </si>
  <si>
    <t xml:space="preserve">SPNBC35N080060040 </t>
  </si>
  <si>
    <t xml:space="preserve">SPNBC35N080060060 </t>
  </si>
  <si>
    <t xml:space="preserve">SPNBC35N080060080 </t>
  </si>
  <si>
    <t xml:space="preserve">SPNBC35N080060100 </t>
  </si>
  <si>
    <t xml:space="preserve">SPNBC35N080060150 </t>
  </si>
  <si>
    <t xml:space="preserve">SPNBC35N080060200 </t>
  </si>
  <si>
    <t xml:space="preserve">SPNBC35N080070040 </t>
  </si>
  <si>
    <t xml:space="preserve">SPNBC35N080070060 </t>
  </si>
  <si>
    <t xml:space="preserve">SPNBC35N080070080 </t>
  </si>
  <si>
    <t xml:space="preserve">SPNBC35N080070100 </t>
  </si>
  <si>
    <t xml:space="preserve">SPNBC35N080070150 </t>
  </si>
  <si>
    <t xml:space="preserve">SPNBC35N080070200 </t>
  </si>
  <si>
    <t xml:space="preserve">SPNBC35N080080040 </t>
  </si>
  <si>
    <t xml:space="preserve">SPNBC35N080080060 </t>
  </si>
  <si>
    <t xml:space="preserve">SPNBC35N080080080 </t>
  </si>
  <si>
    <t xml:space="preserve">SPNBC35N080080100 </t>
  </si>
  <si>
    <t xml:space="preserve">SPNBC35N080080150 </t>
  </si>
  <si>
    <t xml:space="preserve">SPNBC35N080090040 </t>
  </si>
  <si>
    <t xml:space="preserve">SPNBC35N080090060 </t>
  </si>
  <si>
    <t xml:space="preserve">SPNBC35N080090080 </t>
  </si>
  <si>
    <t xml:space="preserve">SPNBC35N080090100 </t>
  </si>
  <si>
    <t xml:space="preserve">SPNBC35N080100040 </t>
  </si>
  <si>
    <t xml:space="preserve">SPNBC35N080100060 </t>
  </si>
  <si>
    <t xml:space="preserve">SPNBC35N080100080 </t>
  </si>
  <si>
    <t xml:space="preserve">SPNBC35N080100100 </t>
  </si>
  <si>
    <t xml:space="preserve">SPNBC35N130050040 </t>
  </si>
  <si>
    <t xml:space="preserve">SPNBC35N130050060 </t>
  </si>
  <si>
    <t xml:space="preserve">SPNBC35N130050080 </t>
  </si>
  <si>
    <t xml:space="preserve">SPNBC35N130050100 </t>
  </si>
  <si>
    <t xml:space="preserve">SPNBC35N130050150 </t>
  </si>
  <si>
    <t xml:space="preserve">SPNBC35N130050200 </t>
  </si>
  <si>
    <t xml:space="preserve">SPNBC35N130060040 </t>
  </si>
  <si>
    <t xml:space="preserve">SPNBC35N130060060 </t>
  </si>
  <si>
    <t xml:space="preserve">SPNBC35N130060080 </t>
  </si>
  <si>
    <t xml:space="preserve">SPNBC35N130060100 </t>
  </si>
  <si>
    <t xml:space="preserve">SPNBC35N130060150 </t>
  </si>
  <si>
    <t xml:space="preserve">SPNBC35N130060200 </t>
  </si>
  <si>
    <t xml:space="preserve">SPNBC35N130070040 </t>
  </si>
  <si>
    <t xml:space="preserve">SPNBC35N130070060 </t>
  </si>
  <si>
    <t xml:space="preserve">SPNBC35N130070080 </t>
  </si>
  <si>
    <t xml:space="preserve">SPNBC35N130070100 </t>
  </si>
  <si>
    <t xml:space="preserve">SPNBC35N130070150 </t>
  </si>
  <si>
    <t xml:space="preserve">SPNBC35N130070200 </t>
  </si>
  <si>
    <t xml:space="preserve">SPNBC35N130080040 </t>
  </si>
  <si>
    <t xml:space="preserve">SPNBC35N130080060 </t>
  </si>
  <si>
    <t xml:space="preserve">SPNBC35N130080080 </t>
  </si>
  <si>
    <t xml:space="preserve">SPNBC35N130080100 </t>
  </si>
  <si>
    <t xml:space="preserve">SPNBC35N130080150 </t>
  </si>
  <si>
    <t xml:space="preserve">SPNBC35N130090040 </t>
  </si>
  <si>
    <t xml:space="preserve">SPNBC35N130090060 </t>
  </si>
  <si>
    <t xml:space="preserve">SPNBC35N130090080 </t>
  </si>
  <si>
    <t xml:space="preserve">SPNBC35N130090100 </t>
  </si>
  <si>
    <t xml:space="preserve">SPNBC35N130100040 </t>
  </si>
  <si>
    <t xml:space="preserve">SPNBC35N130100060 </t>
  </si>
  <si>
    <t xml:space="preserve">SPNBC35N130100080 </t>
  </si>
  <si>
    <t xml:space="preserve">SPNBC35N130100100 </t>
  </si>
  <si>
    <t>STENT VASCOLARE BD® “LIFESTENT® 5F”,
“LIFESTENT®”, “LIFESTENT®XL” e “LIFESTENT®SOLO”</t>
  </si>
  <si>
    <t>5F050201C</t>
  </si>
  <si>
    <t xml:space="preserve">P070402020102 </t>
  </si>
  <si>
    <t>5F050203C</t>
  </si>
  <si>
    <t>5F050301C</t>
  </si>
  <si>
    <t>5F050303C</t>
  </si>
  <si>
    <t>5F050401C</t>
  </si>
  <si>
    <t>5F050403C</t>
  </si>
  <si>
    <t>5F050601C</t>
  </si>
  <si>
    <t>5F050603C</t>
  </si>
  <si>
    <t>5F050801C</t>
  </si>
  <si>
    <t>5F050803C</t>
  </si>
  <si>
    <t>5F051001C</t>
  </si>
  <si>
    <t>5F051003C</t>
  </si>
  <si>
    <t>5F051201C</t>
  </si>
  <si>
    <t>5F051203C</t>
  </si>
  <si>
    <t>5F051501C</t>
  </si>
  <si>
    <t>5F051503C</t>
  </si>
  <si>
    <t>5F051701C</t>
  </si>
  <si>
    <t>5F051703C</t>
  </si>
  <si>
    <t>5F060201C</t>
  </si>
  <si>
    <t>5F060203C</t>
  </si>
  <si>
    <t>5F060301C</t>
  </si>
  <si>
    <t>5F060303C</t>
  </si>
  <si>
    <t>5F060401C</t>
  </si>
  <si>
    <t>5F060403C</t>
  </si>
  <si>
    <t>5F060601C</t>
  </si>
  <si>
    <t>5F060603C</t>
  </si>
  <si>
    <t>5F060801C</t>
  </si>
  <si>
    <t>5F060803C</t>
  </si>
  <si>
    <t>5F061001C</t>
  </si>
  <si>
    <t>5F061003C</t>
  </si>
  <si>
    <t>5F061201C</t>
  </si>
  <si>
    <t>5F061203C</t>
  </si>
  <si>
    <t>5F061501C</t>
  </si>
  <si>
    <t>5F061503C</t>
  </si>
  <si>
    <t>5F070201C</t>
  </si>
  <si>
    <t>5F070203C</t>
  </si>
  <si>
    <t>5F070301C</t>
  </si>
  <si>
    <t>5F070303C</t>
  </si>
  <si>
    <t>5F070401C</t>
  </si>
  <si>
    <t>5F070403C</t>
  </si>
  <si>
    <t>5F070601C</t>
  </si>
  <si>
    <t>5F070603C</t>
  </si>
  <si>
    <t>5F070801C</t>
  </si>
  <si>
    <t>5F070803C</t>
  </si>
  <si>
    <t>5F071001C</t>
  </si>
  <si>
    <t>5F071003C</t>
  </si>
  <si>
    <t>5F071201C</t>
  </si>
  <si>
    <t>5F071203C</t>
  </si>
  <si>
    <t>EX050201C</t>
  </si>
  <si>
    <t>EX050203C</t>
  </si>
  <si>
    <t>EX050301C</t>
  </si>
  <si>
    <t>EX050303C</t>
  </si>
  <si>
    <t>EX050401C</t>
  </si>
  <si>
    <t>EX050403C</t>
  </si>
  <si>
    <t>EX050601C</t>
  </si>
  <si>
    <t>EX050603C</t>
  </si>
  <si>
    <t>EX050801C</t>
  </si>
  <si>
    <t>EX050803C</t>
  </si>
  <si>
    <t>EX060201C</t>
  </si>
  <si>
    <t>EX060203C</t>
  </si>
  <si>
    <t>EX060301C</t>
  </si>
  <si>
    <t>EX060303C</t>
  </si>
  <si>
    <t>EX060401C</t>
  </si>
  <si>
    <t>EX060403C</t>
  </si>
  <si>
    <t>EX060601C</t>
  </si>
  <si>
    <t>EX060603C</t>
  </si>
  <si>
    <t>EX060801C</t>
  </si>
  <si>
    <t>EX060803C</t>
  </si>
  <si>
    <t>EX070201C</t>
  </si>
  <si>
    <t>EX070203C</t>
  </si>
  <si>
    <t>EX070301C</t>
  </si>
  <si>
    <t>EX070303C</t>
  </si>
  <si>
    <t>EX070401C</t>
  </si>
  <si>
    <t>EX070403C</t>
  </si>
  <si>
    <t>EX070601C</t>
  </si>
  <si>
    <t>EX070603C</t>
  </si>
  <si>
    <t>EX070801C</t>
  </si>
  <si>
    <t>EX070803C</t>
  </si>
  <si>
    <t>EX080201C</t>
  </si>
  <si>
    <t>EX080203C</t>
  </si>
  <si>
    <t>EX080301C</t>
  </si>
  <si>
    <t>EX080303C</t>
  </si>
  <si>
    <t>EX080401C</t>
  </si>
  <si>
    <t>EX080403C</t>
  </si>
  <si>
    <t>EX080601C</t>
  </si>
  <si>
    <t>EX080603C</t>
  </si>
  <si>
    <t>EX080801C</t>
  </si>
  <si>
    <t>EX080803C</t>
  </si>
  <si>
    <t>EX090201C</t>
  </si>
  <si>
    <t>EX090203C</t>
  </si>
  <si>
    <t>EX090301C</t>
  </si>
  <si>
    <t>EX090303C</t>
  </si>
  <si>
    <t>EX090401C</t>
  </si>
  <si>
    <t>EX090403C</t>
  </si>
  <si>
    <t>EX090601C</t>
  </si>
  <si>
    <t>EX090603C</t>
  </si>
  <si>
    <t>EX090801C</t>
  </si>
  <si>
    <t>EX090803C</t>
  </si>
  <si>
    <t>EX100201C</t>
  </si>
  <si>
    <t>EX100203C</t>
  </si>
  <si>
    <t>EX100301C</t>
  </si>
  <si>
    <t>EX100303C</t>
  </si>
  <si>
    <t>EX100401C</t>
  </si>
  <si>
    <t>EX100403C</t>
  </si>
  <si>
    <t>EX100601C</t>
  </si>
  <si>
    <t>EX100603C</t>
  </si>
  <si>
    <t>EX100801C</t>
  </si>
  <si>
    <t>EX100803C</t>
  </si>
  <si>
    <t>EX051001C</t>
  </si>
  <si>
    <t>EX051003C</t>
  </si>
  <si>
    <t>EX051201C</t>
  </si>
  <si>
    <t>EX051203C</t>
  </si>
  <si>
    <t>EX051501C</t>
  </si>
  <si>
    <t>EX051503C</t>
  </si>
  <si>
    <t>EX051701C</t>
  </si>
  <si>
    <t>EX051703C</t>
  </si>
  <si>
    <t>EX061001C</t>
  </si>
  <si>
    <t>EX061003C</t>
  </si>
  <si>
    <t>EX061201C</t>
  </si>
  <si>
    <t>EX061203C</t>
  </si>
  <si>
    <t>EX061501C</t>
  </si>
  <si>
    <t>EX061503C</t>
  </si>
  <si>
    <t>EX061701C</t>
  </si>
  <si>
    <t>EX061703C</t>
  </si>
  <si>
    <t>EX062001L</t>
  </si>
  <si>
    <t>EX062003L</t>
  </si>
  <si>
    <t>EX071001C</t>
  </si>
  <si>
    <t>EX071003C</t>
  </si>
  <si>
    <t>EX071201C</t>
  </si>
  <si>
    <t>EX071203C</t>
  </si>
  <si>
    <t>EX071501C</t>
  </si>
  <si>
    <t>EX071503C</t>
  </si>
  <si>
    <t>EX071701C</t>
  </si>
  <si>
    <t>EX071703C</t>
  </si>
  <si>
    <t>EX072001L</t>
  </si>
  <si>
    <t>EX072003L</t>
  </si>
  <si>
    <t>EVERFLEX ENTRUST</t>
  </si>
  <si>
    <t>EVX35-05-020-080</t>
  </si>
  <si>
    <t>2586984/R</t>
  </si>
  <si>
    <t>EVX35-05-020-120</t>
  </si>
  <si>
    <t>2587472/R</t>
  </si>
  <si>
    <t>EVX35-05-020-150</t>
  </si>
  <si>
    <t>2587473/R</t>
  </si>
  <si>
    <t>EVX35-05-040-080</t>
  </si>
  <si>
    <t>2587474/R</t>
  </si>
  <si>
    <t>EVX35-05-040-120</t>
  </si>
  <si>
    <t>2587475/R</t>
  </si>
  <si>
    <t>EVX35-05-040-150</t>
  </si>
  <si>
    <t>2587476/R</t>
  </si>
  <si>
    <t>EVX35-05-060-080</t>
  </si>
  <si>
    <t>2587477/R</t>
  </si>
  <si>
    <t>EVX35-05-060-120</t>
  </si>
  <si>
    <t>2587478/R</t>
  </si>
  <si>
    <t>EVX35-05-060-150</t>
  </si>
  <si>
    <t>2587479/R</t>
  </si>
  <si>
    <t>EVX35-05-080-080</t>
  </si>
  <si>
    <t>2587480/R</t>
  </si>
  <si>
    <t>EVX35-05-080-120</t>
  </si>
  <si>
    <t>2587481/R</t>
  </si>
  <si>
    <t>EVX35-05-080-150</t>
  </si>
  <si>
    <t>2587482/R</t>
  </si>
  <si>
    <t>EVX35-05-100-080</t>
  </si>
  <si>
    <t>2587483/R</t>
  </si>
  <si>
    <t>EVX35-05-100-120</t>
  </si>
  <si>
    <t>2587484/R</t>
  </si>
  <si>
    <t>EVX35-05-100-150</t>
  </si>
  <si>
    <t>2587485/R</t>
  </si>
  <si>
    <t>EVX35-05-120-080</t>
  </si>
  <si>
    <t>2587486/R</t>
  </si>
  <si>
    <t>EVX35-05-120-120</t>
  </si>
  <si>
    <t>2587487/R</t>
  </si>
  <si>
    <t>EVX35-05-120-150</t>
  </si>
  <si>
    <t>2587488/R</t>
  </si>
  <si>
    <t>EVX35-05-150-080</t>
  </si>
  <si>
    <t>2587489/R</t>
  </si>
  <si>
    <t>EVX35-05-150-120</t>
  </si>
  <si>
    <t>2587490/R</t>
  </si>
  <si>
    <t>EVX35-05-150-150</t>
  </si>
  <si>
    <t>2587491/R</t>
  </si>
  <si>
    <t>EVX35-06-020-080</t>
  </si>
  <si>
    <t>2587492/R</t>
  </si>
  <si>
    <t>EVX35-06-020-120</t>
  </si>
  <si>
    <t>2587493/R</t>
  </si>
  <si>
    <t>EVX35-06-020-150</t>
  </si>
  <si>
    <t>2587494/R</t>
  </si>
  <si>
    <t>EVX35-06-040-080</t>
  </si>
  <si>
    <t>2587495/R</t>
  </si>
  <si>
    <t>EVX35-06-040-120</t>
  </si>
  <si>
    <t>2587496/R</t>
  </si>
  <si>
    <t>EVX35-06-040-150</t>
  </si>
  <si>
    <t>2587497/R</t>
  </si>
  <si>
    <t>EVX35-06-060-080</t>
  </si>
  <si>
    <t>2587498/R</t>
  </si>
  <si>
    <t>EVX35-06-060-120</t>
  </si>
  <si>
    <t>2587499/R</t>
  </si>
  <si>
    <t>EVX35-06-060-150</t>
  </si>
  <si>
    <t>2587500/R</t>
  </si>
  <si>
    <t>EVX35-06-080-080</t>
  </si>
  <si>
    <t>2587501/R</t>
  </si>
  <si>
    <t>EVX35-06-080-120</t>
  </si>
  <si>
    <t>2587502/R</t>
  </si>
  <si>
    <t>EVX35-06-080-150</t>
  </si>
  <si>
    <t>2587503/R</t>
  </si>
  <si>
    <t>EVX35-06-100-080</t>
  </si>
  <si>
    <t>2587504/R</t>
  </si>
  <si>
    <t>EVX35-06-100-120</t>
  </si>
  <si>
    <t>2587505/R</t>
  </si>
  <si>
    <t>EVX35-06-100-150</t>
  </si>
  <si>
    <t>2587506/R</t>
  </si>
  <si>
    <t>EVX35-06-120-080</t>
  </si>
  <si>
    <t>2587507/R</t>
  </si>
  <si>
    <t>EVX35-06-120-120</t>
  </si>
  <si>
    <t>2587508/R</t>
  </si>
  <si>
    <t>EVX35-06-120-150</t>
  </si>
  <si>
    <t>2587509/R</t>
  </si>
  <si>
    <t>EVX35-06-150-080</t>
  </si>
  <si>
    <t>2587510/R</t>
  </si>
  <si>
    <t>EVX35-06-150-120</t>
  </si>
  <si>
    <t>2587511/R</t>
  </si>
  <si>
    <t>EVX35-06-150-150</t>
  </si>
  <si>
    <t>2587512/R</t>
  </si>
  <si>
    <t>EVX35-07-020-080</t>
  </si>
  <si>
    <t>2587513/R</t>
  </si>
  <si>
    <t>EVX35-07-020-120</t>
  </si>
  <si>
    <t>2587514/R</t>
  </si>
  <si>
    <t>EVX35-07-020-150</t>
  </si>
  <si>
    <t>2587515/R</t>
  </si>
  <si>
    <t>EVX35-07-040-080</t>
  </si>
  <si>
    <t>2587516/R</t>
  </si>
  <si>
    <t>EVX35-07-040-120</t>
  </si>
  <si>
    <t>2587517/R</t>
  </si>
  <si>
    <t>EVX35-07-040-150</t>
  </si>
  <si>
    <t>2587518/R</t>
  </si>
  <si>
    <t>EVX35-07-060-080</t>
  </si>
  <si>
    <t>2587519/R</t>
  </si>
  <si>
    <t>EVX35-07-060-120</t>
  </si>
  <si>
    <t>2587520/R</t>
  </si>
  <si>
    <t>EVX35-07-060-150</t>
  </si>
  <si>
    <t>2587521/R</t>
  </si>
  <si>
    <t>EVX35-07-080-080</t>
  </si>
  <si>
    <t>2587522/R</t>
  </si>
  <si>
    <t>EVX35-07-080-120</t>
  </si>
  <si>
    <t>2587523/R</t>
  </si>
  <si>
    <t>EVX35-07-080-150</t>
  </si>
  <si>
    <t>2587524/R</t>
  </si>
  <si>
    <t>EVX35-07-100-080</t>
  </si>
  <si>
    <t>2587525/R</t>
  </si>
  <si>
    <t>EVX35-07-100-120</t>
  </si>
  <si>
    <t>2587526/R</t>
  </si>
  <si>
    <t>EVX35-07-100-150</t>
  </si>
  <si>
    <t>2587527/R</t>
  </si>
  <si>
    <t>EVX35-07-120-080</t>
  </si>
  <si>
    <t>2587528/R</t>
  </si>
  <si>
    <t>EVX35-07-120-120</t>
  </si>
  <si>
    <t>2587529/R</t>
  </si>
  <si>
    <t>EVX35-07-120-150</t>
  </si>
  <si>
    <t>2587530/R</t>
  </si>
  <si>
    <t>EVX35-07-150-080</t>
  </si>
  <si>
    <t>2587531/R</t>
  </si>
  <si>
    <t>EVX35-07-150-120</t>
  </si>
  <si>
    <t>2587532/R</t>
  </si>
  <si>
    <t>EVX35-07-150-150</t>
  </si>
  <si>
    <t>2587533/R</t>
  </si>
  <si>
    <t>EVX35-08-020-080</t>
  </si>
  <si>
    <t>2587534/R</t>
  </si>
  <si>
    <t>EVX35-08-020-120</t>
  </si>
  <si>
    <t>2587535/R</t>
  </si>
  <si>
    <t>EVX35-08-020-150</t>
  </si>
  <si>
    <t>2587536/R</t>
  </si>
  <si>
    <t>EVX35-08-040-080</t>
  </si>
  <si>
    <t>2587537/R</t>
  </si>
  <si>
    <t>EVX35-08-040-120</t>
  </si>
  <si>
    <t>2587538/R</t>
  </si>
  <si>
    <t>EVX35-08-040-150</t>
  </si>
  <si>
    <t>2587539/R</t>
  </si>
  <si>
    <t>EVX35-08-060-080</t>
  </si>
  <si>
    <t>2587540/R</t>
  </si>
  <si>
    <t>EVX35-08-060-120</t>
  </si>
  <si>
    <t>2587541/R</t>
  </si>
  <si>
    <t>EVX35-08-060-150</t>
  </si>
  <si>
    <t>2587542/R</t>
  </si>
  <si>
    <t>EVX35-08-080-080</t>
  </si>
  <si>
    <t>2587543/R</t>
  </si>
  <si>
    <t>EVX35-08-080-120</t>
  </si>
  <si>
    <t>2587544/R</t>
  </si>
  <si>
    <t>EVX35-08-080-150</t>
  </si>
  <si>
    <t>2587545/R</t>
  </si>
  <si>
    <t>EVX35-08-100-080</t>
  </si>
  <si>
    <t>2587546/R</t>
  </si>
  <si>
    <t>EVX35-08-100-120</t>
  </si>
  <si>
    <t>2587547/R</t>
  </si>
  <si>
    <t>EVX35-08-100-150</t>
  </si>
  <si>
    <t>2587548/R</t>
  </si>
  <si>
    <t>EVX35-08-120-080</t>
  </si>
  <si>
    <t>2587549/R</t>
  </si>
  <si>
    <t>EVX35-08-120-120</t>
  </si>
  <si>
    <t>2587550/R</t>
  </si>
  <si>
    <t>EVX35-08-120-150</t>
  </si>
  <si>
    <t>2587551/R</t>
  </si>
  <si>
    <t>EVX35-08-150-080</t>
  </si>
  <si>
    <t>2587552/R</t>
  </si>
  <si>
    <t>EVX35-08-150-120</t>
  </si>
  <si>
    <t>2587553/R</t>
  </si>
  <si>
    <t>EVX35-08-150-150</t>
  </si>
  <si>
    <t>2587554/R</t>
  </si>
  <si>
    <t>PULSAR 35</t>
  </si>
  <si>
    <t>Pulsar 35   5mmx30 mm, lung. 90cm</t>
  </si>
  <si>
    <t>515126/R</t>
  </si>
  <si>
    <t>P0704020202</t>
  </si>
  <si>
    <t>Pulsar 35   5mmx40 mm, lung. 90cm</t>
  </si>
  <si>
    <t>515137/R</t>
  </si>
  <si>
    <t>Pulsar 35   5mmx60 mm, lung. 90cm</t>
  </si>
  <si>
    <t>515156/R</t>
  </si>
  <si>
    <t>Pulsar 35   5mmx80 mm, lung. 90cm</t>
  </si>
  <si>
    <t>515157/R</t>
  </si>
  <si>
    <t>Pulsar 35   5mmx100 mm, lung. 90cm</t>
  </si>
  <si>
    <t>515185/R</t>
  </si>
  <si>
    <t>Pulsar 35   5mmx120 mm, lung. 90cm</t>
  </si>
  <si>
    <t>515187/R</t>
  </si>
  <si>
    <t>Pulsar 35   5mmx150 mm, lung. 90cm</t>
  </si>
  <si>
    <t>515189/R</t>
  </si>
  <si>
    <t>Pulsar 35   5mmx170 mm, lung. 90cm</t>
  </si>
  <si>
    <t>515190/R</t>
  </si>
  <si>
    <t>Pulsar 35   5mmx200 mm, lung. 90cm</t>
  </si>
  <si>
    <t>515192/R</t>
  </si>
  <si>
    <t>Pulsar 35   6mmx30 mm, lung. 90cm</t>
  </si>
  <si>
    <t>515158/R</t>
  </si>
  <si>
    <t>Pulsar 35   6mmx40 mm, lung. 90cm</t>
  </si>
  <si>
    <t>515159/R</t>
  </si>
  <si>
    <t>Pulsar 35   6mmx60 mm, lung. 90cm</t>
  </si>
  <si>
    <t>515160/R</t>
  </si>
  <si>
    <t>Pulsar 35   6mmx80 mm, lung. 90cm</t>
  </si>
  <si>
    <t>515161/R</t>
  </si>
  <si>
    <t>Pulsar 35   6mmx100 mm, lung. 90cm</t>
  </si>
  <si>
    <t>515194/R</t>
  </si>
  <si>
    <t>Pulsar 35   6mmx120 mm, lung. 90cm</t>
  </si>
  <si>
    <t>515195/R</t>
  </si>
  <si>
    <t>Pulsar 35   6mmx150 mm, lung. 90cm</t>
  </si>
  <si>
    <t>515196/R</t>
  </si>
  <si>
    <t>Pulsar 35   6mmx170 mm, lung. 90cm</t>
  </si>
  <si>
    <t>515197/R</t>
  </si>
  <si>
    <t>Pulsar 35   6mmx200 mm, lung. 90cm</t>
  </si>
  <si>
    <t>515198/R</t>
  </si>
  <si>
    <t>Pulsar 35   7mmx30 mm, lung. 90cm</t>
  </si>
  <si>
    <t>515162/R</t>
  </si>
  <si>
    <t>Pulsar 35   7mmx40 mm, lung. 90cm</t>
  </si>
  <si>
    <t>515163/R</t>
  </si>
  <si>
    <t>Pulsar 35   7mmx60 mm, lung. 90cm</t>
  </si>
  <si>
    <t>515165/R</t>
  </si>
  <si>
    <t>Pulsar 35   7mmx80 mm, lung. 90cm</t>
  </si>
  <si>
    <t>515167/R</t>
  </si>
  <si>
    <t>Pulsar 35   7mmx100 mm, lung. 90cm</t>
  </si>
  <si>
    <t>515199/R</t>
  </si>
  <si>
    <t>Pulsar 35   7mmx120 mm, lung. 90cm</t>
  </si>
  <si>
    <t>515202/R</t>
  </si>
  <si>
    <t>Pulsar 35   7mmx150 mm, lung. 90cm</t>
  </si>
  <si>
    <t>515203/R</t>
  </si>
  <si>
    <t>Pulsar 35   7mmx170 mm, lung. 90cm</t>
  </si>
  <si>
    <t>515204/R</t>
  </si>
  <si>
    <t>Pulsar 35   7mmx200 mm, lung. 90cm</t>
  </si>
  <si>
    <t>515205/R</t>
  </si>
  <si>
    <t>Pulsar 35   5mmx30 mm, lung. 135cm</t>
  </si>
  <si>
    <t>515168/R</t>
  </si>
  <si>
    <t>Pulsar 35   5mmx40 mm, lung. 135cm</t>
  </si>
  <si>
    <t>515169/R</t>
  </si>
  <si>
    <t>Pulsar 35   5mmx60 mm, lung. 135cm</t>
  </si>
  <si>
    <t>515170/R</t>
  </si>
  <si>
    <t>Pulsar 35   5mmx80 mm, lung. 135cm</t>
  </si>
  <si>
    <t>515171/R</t>
  </si>
  <si>
    <t>Pulsar 35   5mmx100 mm, lung. 135cm</t>
  </si>
  <si>
    <t>515206/R</t>
  </si>
  <si>
    <t>Pulsar 35   5mmx120 mm, lung. 135cm</t>
  </si>
  <si>
    <t>515208/R</t>
  </si>
  <si>
    <t>Pulsar 35   5mmx150 mm, lung. 135cm</t>
  </si>
  <si>
    <t>515210/R</t>
  </si>
  <si>
    <t>Pulsar 35   5mmx170 mm, lung. 135cm</t>
  </si>
  <si>
    <t>515211/R</t>
  </si>
  <si>
    <t>Pulsar 35   5mmx200 mm, lung. 135cm</t>
  </si>
  <si>
    <t>515213/R</t>
  </si>
  <si>
    <t>Pulsar 35   6mmx30 mm, lung. 135cm</t>
  </si>
  <si>
    <t>515172/R</t>
  </si>
  <si>
    <t>Pulsar 35   6mmx40 mm, lung. 135cm</t>
  </si>
  <si>
    <t>515173/R</t>
  </si>
  <si>
    <t>Pulsar 35   6mmx60 mm, lung. 135cm</t>
  </si>
  <si>
    <t>515174/R</t>
  </si>
  <si>
    <t>Pulsar 35   6mmx80 mm, lung. 135cm</t>
  </si>
  <si>
    <t>515176/R</t>
  </si>
  <si>
    <t>Pulsar 35   6mmx100 mm, lung. 135cm</t>
  </si>
  <si>
    <t>515215/R</t>
  </si>
  <si>
    <t>Pulsar 35   6mmx120 mm, lung. 135cm</t>
  </si>
  <si>
    <t>515218/R</t>
  </si>
  <si>
    <t>Pulsar 35   6mmx150 mm, lung. 135cm</t>
  </si>
  <si>
    <t>515219/R</t>
  </si>
  <si>
    <t>Pulsar 35   6mmx170 mm, lung. 135cm</t>
  </si>
  <si>
    <t>515221/R</t>
  </si>
  <si>
    <t>Pulsar 35   6mmx200 mm, lung. 135cm</t>
  </si>
  <si>
    <t>515222/R</t>
  </si>
  <si>
    <t>Pulsar 35   7mmx30 mm, lung. 135cm</t>
  </si>
  <si>
    <t>515178/R</t>
  </si>
  <si>
    <t>Pulsar 35   7mmx40 mm, lung. 135cm</t>
  </si>
  <si>
    <t>515179/R</t>
  </si>
  <si>
    <t>Pulsar 35   7mmx60 mm, lung. 135cm</t>
  </si>
  <si>
    <t>515182/R</t>
  </si>
  <si>
    <t>Pulsar 35   7mmx80 mm, lung. 135cm</t>
  </si>
  <si>
    <t>515184/R</t>
  </si>
  <si>
    <t>Pulsar 35   7mmx100 mm, lung. 135cm</t>
  </si>
  <si>
    <t>515223/R</t>
  </si>
  <si>
    <t>Pulsar 35   7mmx120 mm, lung. 135cm</t>
  </si>
  <si>
    <t>515224/R</t>
  </si>
  <si>
    <t>Pulsar 35   7mmx150 mm, lung. 135cm</t>
  </si>
  <si>
    <t>515225/R</t>
  </si>
  <si>
    <t>Pulsar 35   7mmx170 mm, lung. 135cm</t>
  </si>
  <si>
    <t>515226/R</t>
  </si>
  <si>
    <t>Pulsar 35   7mmx200 mm, lung. 135cm</t>
  </si>
  <si>
    <t>515227/R</t>
  </si>
  <si>
    <t>IVOLUTION PRO</t>
  </si>
  <si>
    <t>PULSAR 18 T3</t>
  </si>
  <si>
    <t>Pulsar 18 T3 4mmx20 mm, lung. 90cm</t>
  </si>
  <si>
    <t>2640111/R</t>
  </si>
  <si>
    <t>Pulsar 18 T3 4mmx30 mm, lung. 90cm</t>
  </si>
  <si>
    <t>2640125/R</t>
  </si>
  <si>
    <t>Pulsar 18 T3 4mmx40 mm, lung. 90cm</t>
  </si>
  <si>
    <t>2640126/R</t>
  </si>
  <si>
    <t>Pulsar 18 T3 4mmx60 mm, lung. 90cm</t>
  </si>
  <si>
    <t>2640127/R</t>
  </si>
  <si>
    <t>Pulsar 18 T3 4mmx80 mm, lung. 90cm</t>
  </si>
  <si>
    <t>2640128/R</t>
  </si>
  <si>
    <t>Pulsar 18 T3 4mmx100 mm, lung. 90cm</t>
  </si>
  <si>
    <t>2640129/R</t>
  </si>
  <si>
    <t>Pulsar 18 T3 4mmx120 mm, lung. 90cm</t>
  </si>
  <si>
    <t>2640130/R</t>
  </si>
  <si>
    <t>Pulsar 18 T3 4mmx150 mm, lung. 90cm</t>
  </si>
  <si>
    <t>2640131/R</t>
  </si>
  <si>
    <t>Pulsar 18 T3 4mmx170 mm, lung. 90cm</t>
  </si>
  <si>
    <t>2640132/R</t>
  </si>
  <si>
    <t>Pulsar 18 T3 4mmx200 mm, lung. 90cm</t>
  </si>
  <si>
    <t>2640133/R</t>
  </si>
  <si>
    <t>Pulsar 18 T3 5mmx20 mm, lung. 90cm</t>
  </si>
  <si>
    <t>2640134/R</t>
  </si>
  <si>
    <t>Pulsar 18 T3 5mmx30 mm, lung. 90cm</t>
  </si>
  <si>
    <t>2640135/R</t>
  </si>
  <si>
    <t>Pulsar 18 T3 5mmx40 mm, lung. 90cm</t>
  </si>
  <si>
    <t>2640136/R</t>
  </si>
  <si>
    <t>Pulsar 18 T3 5mmx60 mm, lung. 90cm</t>
  </si>
  <si>
    <t>2640137/R</t>
  </si>
  <si>
    <t>Pulsar 18 T3 5mmx80 mm, lung. 90cm</t>
  </si>
  <si>
    <t>2640138/R</t>
  </si>
  <si>
    <t>Pulsar 18 T3 5mmx100 mm, lung. 90cm</t>
  </si>
  <si>
    <t>2640139/R</t>
  </si>
  <si>
    <t>Pulsar 18 T3 5mmx120 mm, lung. 90cm</t>
  </si>
  <si>
    <t>2640140/R</t>
  </si>
  <si>
    <t>Pulsar 18 T3 5mmx150 mm, lung. 90cm</t>
  </si>
  <si>
    <t>2640141/R</t>
  </si>
  <si>
    <t>Pulsar 18 T3 5mmx170 mm, lung. 90cm</t>
  </si>
  <si>
    <t>2640142/R</t>
  </si>
  <si>
    <t>Pulsar 18 T3 5mmx200 mm, lung. 90cm</t>
  </si>
  <si>
    <t>2640143/R</t>
  </si>
  <si>
    <t>Pulsar 18 T3 6mmx20 mm, lung. 90cm</t>
  </si>
  <si>
    <t>2640144/R</t>
  </si>
  <si>
    <t>Pulsar 18 T3 6mmx30 mm, lung. 90cm</t>
  </si>
  <si>
    <t>2640145/R</t>
  </si>
  <si>
    <t>Pulsar 18 T3 6mmx40 mm, lung. 90cm</t>
  </si>
  <si>
    <t>2640146/R</t>
  </si>
  <si>
    <t>Pulsar 18 T3 6mmx60 mm, lung. 90cm</t>
  </si>
  <si>
    <t>2640147/R</t>
  </si>
  <si>
    <t>Pulsar 18 T3 6mmx80 mm, lung. 90cm</t>
  </si>
  <si>
    <t>2640148/R</t>
  </si>
  <si>
    <t>Pulsar 18 T3 6mmx100 mm, lung. 90cm</t>
  </si>
  <si>
    <t>2640149/R</t>
  </si>
  <si>
    <t>Pulsar 18 T3 6mmx120 mm, lung. 90cm</t>
  </si>
  <si>
    <t>2640150/R</t>
  </si>
  <si>
    <t>Pulsar 18 T3 6mmx150 mm, lung. 90cm</t>
  </si>
  <si>
    <t>2640151/R</t>
  </si>
  <si>
    <t>Pulsar 18 T3 6mmx170 mm, lung. 90cm</t>
  </si>
  <si>
    <t>2640152/R</t>
  </si>
  <si>
    <t>Pulsar 18 T3 6mmx200 mm, lung. 90cm</t>
  </si>
  <si>
    <t>2640153/R</t>
  </si>
  <si>
    <t>Pulsar 18 T3 7mmx20 mm, lung. 90cm</t>
  </si>
  <si>
    <t>2640154/R</t>
  </si>
  <si>
    <t>Pulsar 18 T3 7mmx30 mm, lung. 90cm</t>
  </si>
  <si>
    <t>2640155/R</t>
  </si>
  <si>
    <t>Pulsar 18 T3 7mmx40 mm, lung. 90cm</t>
  </si>
  <si>
    <t>2640156/R</t>
  </si>
  <si>
    <t>Pulsar 18 T3 7mmx60 mm, lung. 90cm</t>
  </si>
  <si>
    <t>2640157/R</t>
  </si>
  <si>
    <t>Pulsar 18 T3 7mmx80 mm, lung. 90cm</t>
  </si>
  <si>
    <t>2640158/R</t>
  </si>
  <si>
    <t>Pulsar 18 T3 7mmx100 mm, lung. 90cm</t>
  </si>
  <si>
    <t>2640159/R</t>
  </si>
  <si>
    <t>Pulsar 18 T3 7mmx120 mm, lung. 90cm</t>
  </si>
  <si>
    <t>2640160/R</t>
  </si>
  <si>
    <t>Pulsar 18 T3 7mmx150 mm, lung. 90cm</t>
  </si>
  <si>
    <t>2640161/R</t>
  </si>
  <si>
    <t>Pulsar 18 T3 7mmx170 mm, lung. 90cm</t>
  </si>
  <si>
    <t>2640162/R</t>
  </si>
  <si>
    <t>Pulsar 18 T3 7mmx200 mm, lung. 90cm</t>
  </si>
  <si>
    <t>2640163/R</t>
  </si>
  <si>
    <t>Pulsar 18 T3 4mmx20 mm, lung. 135cm</t>
  </si>
  <si>
    <t>2640164/R</t>
  </si>
  <si>
    <t>Pulsar 18 T3 4mmx30 mm, lung. 135cm</t>
  </si>
  <si>
    <t>2640165/R</t>
  </si>
  <si>
    <t>Pulsar 18 T3 4mmx40 mm, lung. 135cm</t>
  </si>
  <si>
    <t>2640166/R</t>
  </si>
  <si>
    <t>Pulsar 18 T3 4mmx60 mm, lung. 135cm</t>
  </si>
  <si>
    <t>2640167/R</t>
  </si>
  <si>
    <t>Pulsar 18 T3 4mmx80 mm, lung. 135cm</t>
  </si>
  <si>
    <t>2640168/R</t>
  </si>
  <si>
    <t>Pulsar 18 T3 4mmx100 mm, lung. 135cm</t>
  </si>
  <si>
    <t>2640169/R</t>
  </si>
  <si>
    <t>Pulsar 18 T3 4mmx120 mm, lung. 135cm</t>
  </si>
  <si>
    <t>2640170/R</t>
  </si>
  <si>
    <t>Pulsar 18 T3 4mmx150 mm, lung. 135cm</t>
  </si>
  <si>
    <t>2640171/R</t>
  </si>
  <si>
    <t>Pulsar 18 T3 4mmx170 mm, lung. 135cm</t>
  </si>
  <si>
    <t>2640172/R</t>
  </si>
  <si>
    <t>Pulsar 18 T3 4mmx200 mm, lung. 135cm</t>
  </si>
  <si>
    <t>2640173/R</t>
  </si>
  <si>
    <t>Pulsar 18 T3 5mmx20 mm, lung. 135cm</t>
  </si>
  <si>
    <t>2640174/R</t>
  </si>
  <si>
    <t>Pulsar 18 T3 5mmx30 mm, lung. 135cm</t>
  </si>
  <si>
    <t>2640175/R</t>
  </si>
  <si>
    <t>Pulsar 18 T3 5mmx40 mm, lung. 135cm</t>
  </si>
  <si>
    <t>2640176/R</t>
  </si>
  <si>
    <t>Pulsar 18 T3 5mmx60 mm, lung. 135cm</t>
  </si>
  <si>
    <t>2640177/R</t>
  </si>
  <si>
    <t>Pulsar 18 T3 5mmx80 mm, lung. 135cm</t>
  </si>
  <si>
    <t>2640178/R</t>
  </si>
  <si>
    <t>Pulsar 18 T3 5mmx100 mm, lung. 135cm</t>
  </si>
  <si>
    <t>2640179/R</t>
  </si>
  <si>
    <t>Pulsar 18 T3 5mmx120 mm, lung. 135cm</t>
  </si>
  <si>
    <t>2640180/R</t>
  </si>
  <si>
    <t>Pulsar 18 T3 5mmx150 mm, lung. 135cm</t>
  </si>
  <si>
    <t>2640181/R</t>
  </si>
  <si>
    <t>Pulsar 18 T3 5mmx170 mm, lung. 135cm</t>
  </si>
  <si>
    <t>2640182/R</t>
  </si>
  <si>
    <t>Pulsar 18 T3 5mmx200 mm, lung. 135cm</t>
  </si>
  <si>
    <t>2640183/R</t>
  </si>
  <si>
    <t>Pulsar 18 T3 6mmx20 mm, lung. 135cm</t>
  </si>
  <si>
    <t>2640184/R</t>
  </si>
  <si>
    <t>Pulsar 18 T3 6mmx30 mm, lung. 135cm</t>
  </si>
  <si>
    <t>2640185/R</t>
  </si>
  <si>
    <t>Pulsar 18 T3 6mmx40 mm, lung. 135cm</t>
  </si>
  <si>
    <t>2640186/R</t>
  </si>
  <si>
    <t>Pulsar 18 T3 6mmx60 mm, lung. 135cm</t>
  </si>
  <si>
    <t>2640187/R</t>
  </si>
  <si>
    <t>Pulsar 18 T3 6mmx80 mm, lung. 135cm</t>
  </si>
  <si>
    <t>2640188/R</t>
  </si>
  <si>
    <t>Pulsar 18 T3 6mmx100 mm, lung. 135cm</t>
  </si>
  <si>
    <t>2640189/R</t>
  </si>
  <si>
    <t>Pulsar 18 T3 6mmx120 mm, lung. 135cm</t>
  </si>
  <si>
    <t>2640190/R</t>
  </si>
  <si>
    <t>Pulsar 18 T3 6mmx150 mm, lung. 135cm</t>
  </si>
  <si>
    <t>2640191/R</t>
  </si>
  <si>
    <t>Pulsar 18 T3 6mmx170 mm, lung. 135cm</t>
  </si>
  <si>
    <t>2640192/R</t>
  </si>
  <si>
    <t>Pulsar 18 T3 6mmx200 mm, lung. 135cm</t>
  </si>
  <si>
    <t>2640193/R</t>
  </si>
  <si>
    <t>Pulsar 18 T3 7mmx20 mm, lung. 135cm</t>
  </si>
  <si>
    <t>2640194/R</t>
  </si>
  <si>
    <t>Pulsar 18 T3 7mmx30 mm, lung. 135cm</t>
  </si>
  <si>
    <t>2640195/R</t>
  </si>
  <si>
    <t>Pulsar 18 T3 7mmx40 mm, lung. 135cm</t>
  </si>
  <si>
    <t>2640196/R</t>
  </si>
  <si>
    <t>Pulsar 18 T3 7mmx60 mm, lung. 135cm</t>
  </si>
  <si>
    <t>2640197/R</t>
  </si>
  <si>
    <t>Pulsar 18 T3 7mmx80 mm, lung. 135cm</t>
  </si>
  <si>
    <t>2640198/R</t>
  </si>
  <si>
    <t>Pulsar 18 T3 7mmx100 mm, lung. 135cm</t>
  </si>
  <si>
    <t>2640199/R</t>
  </si>
  <si>
    <t>Pulsar 18 T3 7mmx120 mm, lung. 135cm</t>
  </si>
  <si>
    <t>2640200/R</t>
  </si>
  <si>
    <t>Pulsar 18 T3 7mmx150 mm, lung. 135cm</t>
  </si>
  <si>
    <t>2640201/R</t>
  </si>
  <si>
    <t>Pulsar 18 T3 7mmx170 mm, lung. 135cm</t>
  </si>
  <si>
    <t>2640202/R</t>
  </si>
  <si>
    <t>Pulsar 18 T3 7mmx200 mm, lung. 135cm</t>
  </si>
  <si>
    <t>2640203/R</t>
  </si>
  <si>
    <t>Tentos 4F</t>
  </si>
  <si>
    <t>7603-6020</t>
  </si>
  <si>
    <t>2101661/R</t>
  </si>
  <si>
    <t>7603-6030</t>
  </si>
  <si>
    <t>7603-6040</t>
  </si>
  <si>
    <t>7603-6060</t>
  </si>
  <si>
    <t>7603-6080</t>
  </si>
  <si>
    <t>7603-6100</t>
  </si>
  <si>
    <t>7603-7020</t>
  </si>
  <si>
    <t>7603-7030</t>
  </si>
  <si>
    <t>7603-7040</t>
  </si>
  <si>
    <t>7603-7060</t>
  </si>
  <si>
    <t>7603-7080</t>
  </si>
  <si>
    <t>7603-7100</t>
  </si>
  <si>
    <t>7604-6020</t>
  </si>
  <si>
    <t>7604-6030</t>
  </si>
  <si>
    <t>7604-6040</t>
  </si>
  <si>
    <t>7604-6060</t>
  </si>
  <si>
    <t>7604-6080</t>
  </si>
  <si>
    <t>7604-6100</t>
  </si>
  <si>
    <t>7604-7020</t>
  </si>
  <si>
    <t>7604-7030</t>
  </si>
  <si>
    <t>7604-7040</t>
  </si>
  <si>
    <t>7604-7060</t>
  </si>
  <si>
    <t>7604-7080</t>
  </si>
  <si>
    <t>7604-7100</t>
  </si>
  <si>
    <t>7605-6020</t>
  </si>
  <si>
    <t>7605-6030</t>
  </si>
  <si>
    <t>7605-6040</t>
  </si>
  <si>
    <t>7605-6060</t>
  </si>
  <si>
    <t>7605-6080</t>
  </si>
  <si>
    <t>7605-6100</t>
  </si>
  <si>
    <t>7605-6120</t>
  </si>
  <si>
    <t>7605-6150</t>
  </si>
  <si>
    <t>7605-6170</t>
  </si>
  <si>
    <t>7605-7020</t>
  </si>
  <si>
    <t>7605-7030</t>
  </si>
  <si>
    <t>7605-7040</t>
  </si>
  <si>
    <t>7605-7060</t>
  </si>
  <si>
    <t>7605-7080</t>
  </si>
  <si>
    <t>7605-7100</t>
  </si>
  <si>
    <t>7605-7120</t>
  </si>
  <si>
    <t>7605-7150</t>
  </si>
  <si>
    <t>7605-7170</t>
  </si>
  <si>
    <t>7606-6020</t>
  </si>
  <si>
    <t>7606-6030</t>
  </si>
  <si>
    <t>7606-6040</t>
  </si>
  <si>
    <t>7606-6060</t>
  </si>
  <si>
    <t>7606-6080</t>
  </si>
  <si>
    <t>7606-6100</t>
  </si>
  <si>
    <t>7606-6120</t>
  </si>
  <si>
    <t>7606-6150</t>
  </si>
  <si>
    <t>7606-6170</t>
  </si>
  <si>
    <t>7606-7020</t>
  </si>
  <si>
    <t>7606-7030</t>
  </si>
  <si>
    <t>7606-7040</t>
  </si>
  <si>
    <t>7606-7060</t>
  </si>
  <si>
    <t>7606-7080</t>
  </si>
  <si>
    <t>7606-7100</t>
  </si>
  <si>
    <t>7606-7120</t>
  </si>
  <si>
    <t>7606-7150</t>
  </si>
  <si>
    <t>7606-7170</t>
  </si>
  <si>
    <t>7607-6020</t>
  </si>
  <si>
    <t>7607-6030</t>
  </si>
  <si>
    <t>7607-6040</t>
  </si>
  <si>
    <t>7607-6060</t>
  </si>
  <si>
    <t>7607-6080</t>
  </si>
  <si>
    <t>7607-6100</t>
  </si>
  <si>
    <t>7607-6120</t>
  </si>
  <si>
    <t>7607-6150</t>
  </si>
  <si>
    <t>7607-6170</t>
  </si>
  <si>
    <t>7607-7020</t>
  </si>
  <si>
    <t>7607-7030</t>
  </si>
  <si>
    <t>7607-7040</t>
  </si>
  <si>
    <t>7607-7060</t>
  </si>
  <si>
    <t>7607-7080</t>
  </si>
  <si>
    <t>7607-7100</t>
  </si>
  <si>
    <t>7607-7120</t>
  </si>
  <si>
    <t>7607-7150</t>
  </si>
  <si>
    <t>7607-7170</t>
  </si>
  <si>
    <t>7608-6020</t>
  </si>
  <si>
    <t>7608-6030</t>
  </si>
  <si>
    <t>7608-6040</t>
  </si>
  <si>
    <t>7608-6060</t>
  </si>
  <si>
    <t>7608-6080</t>
  </si>
  <si>
    <t>7608-6100</t>
  </si>
  <si>
    <t>7608-6120</t>
  </si>
  <si>
    <t>7608-6150</t>
  </si>
  <si>
    <t>7608-6170</t>
  </si>
  <si>
    <t>7608-7020</t>
  </si>
  <si>
    <t>7608-7030</t>
  </si>
  <si>
    <t>7608-7040</t>
  </si>
  <si>
    <t>7608-7060</t>
  </si>
  <si>
    <t>7608-7080</t>
  </si>
  <si>
    <t>7608-7100</t>
  </si>
  <si>
    <t>7608-7120</t>
  </si>
  <si>
    <t>7608-7150</t>
  </si>
  <si>
    <t>7608-7170</t>
  </si>
  <si>
    <t>OMNILINK ELITE</t>
  </si>
  <si>
    <t>11000-12</t>
  </si>
  <si>
    <t>2763070</t>
  </si>
  <si>
    <t>11001-12</t>
  </si>
  <si>
    <t>11002-12</t>
  </si>
  <si>
    <t>11003-12</t>
  </si>
  <si>
    <t>11000-16</t>
  </si>
  <si>
    <t>11001-16</t>
  </si>
  <si>
    <t>11002-16</t>
  </si>
  <si>
    <t>11003-16</t>
  </si>
  <si>
    <t>11000-19</t>
  </si>
  <si>
    <t>11001-19</t>
  </si>
  <si>
    <t>11002-19</t>
  </si>
  <si>
    <t>11003-19</t>
  </si>
  <si>
    <t>11004-19</t>
  </si>
  <si>
    <t>11005-19</t>
  </si>
  <si>
    <t>11006-19</t>
  </si>
  <si>
    <t>11001-29</t>
  </si>
  <si>
    <t>11002-29</t>
  </si>
  <si>
    <t>11003-29</t>
  </si>
  <si>
    <t>11004-29</t>
  </si>
  <si>
    <t>11005-29</t>
  </si>
  <si>
    <t>11006-29</t>
  </si>
  <si>
    <t>11001-39</t>
  </si>
  <si>
    <t>11002-39</t>
  </si>
  <si>
    <t>11003-39</t>
  </si>
  <si>
    <t>11004-39</t>
  </si>
  <si>
    <t>11005-39</t>
  </si>
  <si>
    <t>11006-39</t>
  </si>
  <si>
    <t>11001-59</t>
  </si>
  <si>
    <t>11002-59</t>
  </si>
  <si>
    <t>11003-59</t>
  </si>
  <si>
    <t>11004-59</t>
  </si>
  <si>
    <t>11005-59</t>
  </si>
  <si>
    <t>11007-12</t>
  </si>
  <si>
    <t>11008-12</t>
  </si>
  <si>
    <t>11009-12</t>
  </si>
  <si>
    <t>11010-12</t>
  </si>
  <si>
    <t>11007-16</t>
  </si>
  <si>
    <t>11008-16</t>
  </si>
  <si>
    <t>11009-16</t>
  </si>
  <si>
    <t>11010-16</t>
  </si>
  <si>
    <t>11007-19</t>
  </si>
  <si>
    <t>11008-19</t>
  </si>
  <si>
    <t>11009-19</t>
  </si>
  <si>
    <t>11010-19</t>
  </si>
  <si>
    <t>11011-19</t>
  </si>
  <si>
    <t>11012-19</t>
  </si>
  <si>
    <t>11013-19</t>
  </si>
  <si>
    <t>11008-29</t>
  </si>
  <si>
    <t>11009-29</t>
  </si>
  <si>
    <t>11010-29</t>
  </si>
  <si>
    <t>11011-29</t>
  </si>
  <si>
    <t>11012-29</t>
  </si>
  <si>
    <t>11013-29</t>
  </si>
  <si>
    <t>11008-39</t>
  </si>
  <si>
    <t>11009-39</t>
  </si>
  <si>
    <t>11010-39</t>
  </si>
  <si>
    <t>11011-39</t>
  </si>
  <si>
    <t>11012-39</t>
  </si>
  <si>
    <t>11013-39</t>
  </si>
  <si>
    <t>11008-59</t>
  </si>
  <si>
    <t>11009-59</t>
  </si>
  <si>
    <t>11010-59</t>
  </si>
  <si>
    <t>11011-59</t>
  </si>
  <si>
    <t>11012-59</t>
  </si>
  <si>
    <t>DYNETIC 35</t>
  </si>
  <si>
    <t>Dynetic-35 5mmx18mm, lung. 90cm</t>
  </si>
  <si>
    <t>1950306/R</t>
  </si>
  <si>
    <t>Dynetic-35 5mmx28mm, lung. 90cm</t>
  </si>
  <si>
    <t>1950341/R</t>
  </si>
  <si>
    <t>Dynetic-35 5mmx38mm, lung. 90cm</t>
  </si>
  <si>
    <t>1950344/R</t>
  </si>
  <si>
    <t>Dynetic-35 5mmx58mm, lung. 90cm</t>
  </si>
  <si>
    <t>1950347/R</t>
  </si>
  <si>
    <t>Dynetic-35 6mmx18mm, lung. 90cm</t>
  </si>
  <si>
    <t>1950350/R</t>
  </si>
  <si>
    <t>Dynetic-35 6mmx28mm, lung. 90cm</t>
  </si>
  <si>
    <t>1950353/R</t>
  </si>
  <si>
    <t>Dynetic-35 6mmx38mm, lung. 90cm</t>
  </si>
  <si>
    <t>1950356/R</t>
  </si>
  <si>
    <t>Dynetic-35 6mmx58mm, lung. 90cm</t>
  </si>
  <si>
    <t>1950359/R</t>
  </si>
  <si>
    <t>Dynetic-35 7mmx18mm, lung. 90cm</t>
  </si>
  <si>
    <t>1950362/R</t>
  </si>
  <si>
    <t>Dynetic-35 7mmx28mm, lung. 90cm</t>
  </si>
  <si>
    <t>1950365/R</t>
  </si>
  <si>
    <t>Dynetic-35 7mmx38mm, lung. 90cm</t>
  </si>
  <si>
    <t>1950368/R</t>
  </si>
  <si>
    <t>Dynetic-35 7mmx58mm, lung. 90cm</t>
  </si>
  <si>
    <t>1950371/R</t>
  </si>
  <si>
    <t>Dynetic-35 7mmx78mm, lung. 90cm</t>
  </si>
  <si>
    <t>1950374/R</t>
  </si>
  <si>
    <t>Dynetic-35 8mmx18mm, lung. 90cm</t>
  </si>
  <si>
    <t>1950377/R</t>
  </si>
  <si>
    <t>Dynetic-35 8mmx28mm, lung. 90cm</t>
  </si>
  <si>
    <t>1950380/R</t>
  </si>
  <si>
    <t>Dynetic-35 8mmx38mm, lung. 90cm</t>
  </si>
  <si>
    <t>1950383/R</t>
  </si>
  <si>
    <t>Dynetic-35 8mmx58mm, lung. 90cm</t>
  </si>
  <si>
    <t>1950386/R</t>
  </si>
  <si>
    <t>Dynetic-35 8mmx78mm, lung. 90cm</t>
  </si>
  <si>
    <t>1950389/R</t>
  </si>
  <si>
    <t>Dynetic-35 9mmx28mm, lung. 90cm</t>
  </si>
  <si>
    <t>1950392/R</t>
  </si>
  <si>
    <t>Dynetic-35 9mmx38mm, lung. 90cm</t>
  </si>
  <si>
    <t>1950395/R</t>
  </si>
  <si>
    <t>Dynetic-35 9mmx58mm, lung. 90cm</t>
  </si>
  <si>
    <t>1950398/R</t>
  </si>
  <si>
    <t>Dynetic-35 9mmx78mm, lung. 90cm</t>
  </si>
  <si>
    <t>1950401/R</t>
  </si>
  <si>
    <t>Dynetic-35 10mmx28mm, lung. 90cm</t>
  </si>
  <si>
    <t>1950327/R</t>
  </si>
  <si>
    <t>Dynetic-35 10mmx38mm, lung. 90cm</t>
  </si>
  <si>
    <t>1950330/R</t>
  </si>
  <si>
    <t>Dynetic-35 10mmx58mm, lung. 90cm</t>
  </si>
  <si>
    <t>1950333/R</t>
  </si>
  <si>
    <t>Dynetic-35 10mmx78mm, lung. 90cm</t>
  </si>
  <si>
    <t>1950336/R</t>
  </si>
  <si>
    <t>Dynetic-35 5mmx18mm, lung. 130cm</t>
  </si>
  <si>
    <t>1950337/R</t>
  </si>
  <si>
    <t>Dynetic-35 5mmx28mm, lung. 130cm</t>
  </si>
  <si>
    <t>1950339/R</t>
  </si>
  <si>
    <t>Dynetic-35 5mmx38mm, lung. 130cm</t>
  </si>
  <si>
    <t>1950342/R</t>
  </si>
  <si>
    <t>Dynetic-35 5mmx58mm, lung. 130cm</t>
  </si>
  <si>
    <t>1950345/R</t>
  </si>
  <si>
    <t>Dynetic-35 6mmx18mm, lung. 130cm</t>
  </si>
  <si>
    <t>1950348/R</t>
  </si>
  <si>
    <t>Dynetic-35 6mmx28mm, lung. 130cm</t>
  </si>
  <si>
    <t>1950351/R</t>
  </si>
  <si>
    <t>Dynetic-35 6mmx38mm, lung. 130cm</t>
  </si>
  <si>
    <t>1950354/R</t>
  </si>
  <si>
    <t>Dynetic-35 6mmx58mm, lung. 130cm</t>
  </si>
  <si>
    <t>1950357/R</t>
  </si>
  <si>
    <t>Dynetic-35 7mmx18mm, lung. 130cm</t>
  </si>
  <si>
    <t>1950360/R</t>
  </si>
  <si>
    <t>Dynetic-35 7mmx28mm, lung. 130cm</t>
  </si>
  <si>
    <t>1950363/R</t>
  </si>
  <si>
    <t>Dynetic-35 7mmx38mm, lung. 130cm</t>
  </si>
  <si>
    <t>1950366/R</t>
  </si>
  <si>
    <t>Dynetic-35 7mmx58mm, lung. 130cm</t>
  </si>
  <si>
    <t>1950369/R</t>
  </si>
  <si>
    <t>Dynetic-35 7mmx78mm, lung. 130cm</t>
  </si>
  <si>
    <t>1950372/R</t>
  </si>
  <si>
    <t>Dynetic-35 8mmx18mm, lung. 130cm</t>
  </si>
  <si>
    <t>1950375/R</t>
  </si>
  <si>
    <t>Dynetic-35 8mmx28mm, lung. 130cm</t>
  </si>
  <si>
    <t>1950378/R</t>
  </si>
  <si>
    <t>Dynetic-35 8mmx38mm, lung. 130cm</t>
  </si>
  <si>
    <t>1950381/R</t>
  </si>
  <si>
    <t>Dynetic-35 8mmx58mm, lung. 130cm</t>
  </si>
  <si>
    <t>1950384/R</t>
  </si>
  <si>
    <t>Dynetic-35 8mmx78mm, lung. 130cm</t>
  </si>
  <si>
    <t>1950387/R</t>
  </si>
  <si>
    <t>Dynetic-35 9mmx28mm, lung. 130cm</t>
  </si>
  <si>
    <t>1950390/R</t>
  </si>
  <si>
    <t>Dynetic-35 9mmx38mm, lung. 130cm</t>
  </si>
  <si>
    <t>1950393/R</t>
  </si>
  <si>
    <t>Dynetic-35 9mmx58mm, lung. 130cm</t>
  </si>
  <si>
    <t>1950396/R</t>
  </si>
  <si>
    <t>Dynetic-35 9mmx78mm, lung. 130cm</t>
  </si>
  <si>
    <t>1950399/R</t>
  </si>
  <si>
    <t>Dynetic-35 10mmx28mm, lung. 130cm</t>
  </si>
  <si>
    <t>1950325/R</t>
  </si>
  <si>
    <t>Dynetic-35 10mmx38mm, lung. 130cm</t>
  </si>
  <si>
    <t>1950328/R</t>
  </si>
  <si>
    <t>Dynetic-35 10mmx58mm, lung. 130cm</t>
  </si>
  <si>
    <t>1950331/R</t>
  </si>
  <si>
    <t>Dynetic-35 10mmx78mm, lung. 130cm</t>
  </si>
  <si>
    <t>1950334/R</t>
  </si>
  <si>
    <t>Dynetic-35 5mmx38mm, lung. 170cm</t>
  </si>
  <si>
    <t>1950343/R</t>
  </si>
  <si>
    <t>Dynetic-35 6mmx28mm, lung. 170cm</t>
  </si>
  <si>
    <t>1950352/R</t>
  </si>
  <si>
    <t>Dynetic-35 6mmx38mm, lung. 170cm</t>
  </si>
  <si>
    <t>1950355/R</t>
  </si>
  <si>
    <t>Dynetic-35 6mmx58mm, lung. 170cm</t>
  </si>
  <si>
    <t>1950358/R</t>
  </si>
  <si>
    <t>Dynetic-35 7mmx28mm, lung. 170cm</t>
  </si>
  <si>
    <t>1950364/R</t>
  </si>
  <si>
    <t>Dynetic-35 7mmx38mm, lung. 170cm</t>
  </si>
  <si>
    <t>1950367/R</t>
  </si>
  <si>
    <t>Dynetic-35 7mmx58mm, lung. 170cm</t>
  </si>
  <si>
    <t>1950370/R</t>
  </si>
  <si>
    <t>Dynetic-35 7mmx78mm, lung. 170cm</t>
  </si>
  <si>
    <t>1950373/R</t>
  </si>
  <si>
    <t>Dynetic-35 8mmx28mm, lung. 170cm</t>
  </si>
  <si>
    <t>1950379/R</t>
  </si>
  <si>
    <t>Dynetic-35 8mmx38mm, lung. 170cm</t>
  </si>
  <si>
    <t>1950382/R</t>
  </si>
  <si>
    <t>Dynetic-35 8mmx58mm, lung. 170cm</t>
  </si>
  <si>
    <t>1950385/R</t>
  </si>
  <si>
    <t>Dynetic-35 8mmx78mm, lung. 170cm</t>
  </si>
  <si>
    <t>1950388/R</t>
  </si>
  <si>
    <t>Dynetic-35 9mmx28mm, lung. 170cm</t>
  </si>
  <si>
    <t>1950391/R</t>
  </si>
  <si>
    <t>Dynetic-35 9mmx38mm, lung. 170cm</t>
  </si>
  <si>
    <t>1950394/R</t>
  </si>
  <si>
    <t>Dynetic-35 9mmx58mm, lung. 170cm</t>
  </si>
  <si>
    <t>1950397/R</t>
  </si>
  <si>
    <t>Dynetic-35 10mmx38mm, lung. 170cm</t>
  </si>
  <si>
    <t>1950329/R</t>
  </si>
  <si>
    <t xml:space="preserve"> BESMOOTH PERIPHERAL</t>
  </si>
  <si>
    <t>BESMOOTH PERIPHERA</t>
  </si>
  <si>
    <t>BSP1805-1 BSP1805-2</t>
  </si>
  <si>
    <t>BSP2305-1 BSP2305-2</t>
  </si>
  <si>
    <t>BSP2805-1 BSP2805-2</t>
  </si>
  <si>
    <t>BSP3805-1 BSP3805-2</t>
  </si>
  <si>
    <t>BSP5805-1 BSP5805-2</t>
  </si>
  <si>
    <t>BSP1806-1 BSP1806-2</t>
  </si>
  <si>
    <t>BSP2306-1 BSP2306-2</t>
  </si>
  <si>
    <t>BSP2806-1 BSP2806-2</t>
  </si>
  <si>
    <t>BSP3806-1 BSP3806-2</t>
  </si>
  <si>
    <t>BSP5806-1 BSP5806-2</t>
  </si>
  <si>
    <t>BSP1807-1 BSP1807-2</t>
  </si>
  <si>
    <t>BSP2307-1 BSP2307-2</t>
  </si>
  <si>
    <t>BSP2707-1 BSP2707-2</t>
  </si>
  <si>
    <t>BSP3807-1 BSP3807-2</t>
  </si>
  <si>
    <t>BSP5707-1 BSP5707-2</t>
  </si>
  <si>
    <t>BSP1808-1 BSP1808-2</t>
  </si>
  <si>
    <t>BSP2308-1 BSP2308-2</t>
  </si>
  <si>
    <t>BSP2708-1 BSP2708-2</t>
  </si>
  <si>
    <t>BSP3808-1 BSP3808-2</t>
  </si>
  <si>
    <t>BSP5708-1 BSP5708-2</t>
  </si>
  <si>
    <t>BSP1809-1 BSP1809-2</t>
  </si>
  <si>
    <t>BSP2309-1 BSP2309-2</t>
  </si>
  <si>
    <t>BSP2809-1 BSP2809-2</t>
  </si>
  <si>
    <t>BSP3809-1 BSP3809-2</t>
  </si>
  <si>
    <t>BSP5709-1 BSP5709-2</t>
  </si>
  <si>
    <t>BSP1810-1 BSP1810-2</t>
  </si>
  <si>
    <t>BSP2310-1 BSP2310-2</t>
  </si>
  <si>
    <t>BSP2810-1 BSP2810-2</t>
  </si>
  <si>
    <t>BSP3810-1 BSP3810-2</t>
  </si>
  <si>
    <t>BSP5710-1 BSP5710-2</t>
  </si>
  <si>
    <t>P0704020299</t>
  </si>
  <si>
    <t>Express TM LD</t>
  </si>
  <si>
    <t>H74938162560750</t>
  </si>
  <si>
    <t>17986/R</t>
  </si>
  <si>
    <t>Express LD Stent premontato UT SDS - 5.0X60X75cm Comp. Guida .035" INTR. 6Fr</t>
  </si>
  <si>
    <t>H74938162540750</t>
  </si>
  <si>
    <t>Express LD Stent premontato UT SDS - 5.0X40X75cm Comp. Guida .035" INTR. 6Fr</t>
  </si>
  <si>
    <t>H74938162920130</t>
  </si>
  <si>
    <t>Express LD Stent premontato UT SDS - 9.0X30X135cm Comp. Guida .035"  INTR. 7Fr</t>
  </si>
  <si>
    <t>H74938162620130</t>
  </si>
  <si>
    <t>Express LD Stent premontato UT SDS - 6.0X20X135cm Comp. Guida .035" INTR. 6Fr</t>
  </si>
  <si>
    <t>H74938162940750</t>
  </si>
  <si>
    <t>Express LD Stent premontato UT SDS - 9.0X40X75cm Comp. Guida .035" INTR. 7Fr</t>
  </si>
  <si>
    <t>H74938162140130</t>
  </si>
  <si>
    <t>Express LD Stent premontato UT SDS - 10.0X40X135cm Comp. Guida .035" INTR. 7Fr</t>
  </si>
  <si>
    <t>H74938162640130</t>
  </si>
  <si>
    <t>Express LD Stent premontato UT SDS - 6.0X40X135cm Comp. Guida .035" INTR. 6Fr</t>
  </si>
  <si>
    <t>H74938162530130</t>
  </si>
  <si>
    <t>Express LD Stent premontato UT SDS - 5.0X30X135cm Comp. Guida .035" INTR. 6Fr</t>
  </si>
  <si>
    <t>H74938162830750</t>
  </si>
  <si>
    <t>Express LD Stent premontato UT SDS - 8.0X30X75cm Comp. Guida .035" INTR. 6Fr</t>
  </si>
  <si>
    <t>H74938162106070</t>
  </si>
  <si>
    <t>Express LD Stent premontato UT SDS - 10.0X60X75cm Comp. Guida .035" INTR. 7Fr</t>
  </si>
  <si>
    <t>H74938162760130</t>
  </si>
  <si>
    <t>Express LD Stent premontato UT SDS - 7.0X60X135cm Comp. Guida .035" INTR. 6Fr</t>
  </si>
  <si>
    <t>H74938162120130</t>
  </si>
  <si>
    <t>Express LD Stent premontato UT SDS - 10.0X30X135cm Comp. Guida .035" INTR. 7Fr</t>
  </si>
  <si>
    <t>H74938162530750</t>
  </si>
  <si>
    <t>Express LD Stent premontato UT SDS - 5.0X30X75cm Comp. Guida .035" INTR. 6Fr</t>
  </si>
  <si>
    <t>H74938162630130</t>
  </si>
  <si>
    <t>Express LD Stent premontato UT SDS - 6.0X30X135cm Comp. Guida .035" INTR. 6Fr</t>
  </si>
  <si>
    <t>H74938162740750</t>
  </si>
  <si>
    <t>Express LD Stent premontato UT SDS - 7.0X40X75cm Comp. Guida .035" INTR. 6Fr</t>
  </si>
  <si>
    <t>H74938162760750</t>
  </si>
  <si>
    <t>Express LD Stent premontato UT SDS - 7.0X60X75cm Comp. Guida .035" INTR. 6Fr</t>
  </si>
  <si>
    <t>H74938162720130</t>
  </si>
  <si>
    <t>Express LD Stent premontato UT SDS - 7.0X20X135cm Comp. Guida .035" INTR. 6Fr</t>
  </si>
  <si>
    <t>H74938162620750</t>
  </si>
  <si>
    <t>Express LD Stent premontato UT SDS - 6.0X20X75cm Comp. Guida .035" INTR. 6Fr</t>
  </si>
  <si>
    <t>H74938162960130</t>
  </si>
  <si>
    <t>Express LD Stent premontato UT SDS - 9.0X60X135cm Comp. Guida .035" INTR. 7Fr</t>
  </si>
  <si>
    <t>H74938162520750</t>
  </si>
  <si>
    <t>Express LD Stent premontato UT SDS - 5.0X20X75cm Comp. Guida .035" INTR. 6Fr</t>
  </si>
  <si>
    <t>H74938162840750</t>
  </si>
  <si>
    <t>Express LD Stent premontato UT SDS - 8.0X40X75cm  Comp. Guida .035" INTR. 6Fr</t>
  </si>
  <si>
    <t>H74938162630750</t>
  </si>
  <si>
    <t>Express LD Stent premontato UT SDS - 6.0X30X75cm Comp. Guida .035" INTR. 6Fr</t>
  </si>
  <si>
    <t>H74938162560130</t>
  </si>
  <si>
    <t>Express LD Stent premontato UT SDS - 5.0X60X135cm Comp. Guida .035" INTR. 6Fr</t>
  </si>
  <si>
    <t>H74938162660750</t>
  </si>
  <si>
    <t>Express LD Stent premontato UT SDS - 6.0X60X75cm Comp. Guida .035" INTR. 6Fr</t>
  </si>
  <si>
    <t>H74938162960750</t>
  </si>
  <si>
    <t>Express LD Stent premontato UT SDS - 9.0X60X75cm Comp. Guida .035" INTR. 7Fr</t>
  </si>
  <si>
    <t>H74938162660130</t>
  </si>
  <si>
    <t>Express LD Stent premontato UT SDS - 6.0X60X135cm Comp. Guida .035" INTR. 6Fr</t>
  </si>
  <si>
    <t>H74938162520130</t>
  </si>
  <si>
    <t>Express LD Stent premontato UT SDS - 5.0X20X135cm Comp. Guida .035" INTR. 6Fr</t>
  </si>
  <si>
    <t>H74938162830130</t>
  </si>
  <si>
    <t>Express LD Stent premontato UT SDS - 8.0X30X135cm Comp. Guida .035" INTR. 6Fr</t>
  </si>
  <si>
    <t>H74938162540130</t>
  </si>
  <si>
    <t>Express LD Stent premontato UT SDS - 5.0X40X135cm Comp. Guida .035" INTR. 6Fr</t>
  </si>
  <si>
    <t>H74938162860750</t>
  </si>
  <si>
    <t>Express LD Stent premontato UT SDS - 8.0X60X75cm Comp. Guida .035" INTR. 7Fr</t>
  </si>
  <si>
    <t>H74938162102070</t>
  </si>
  <si>
    <t>Express LD Stent premontato UT SDS - 10.0X30X75cm Comp. Guida .035" INTR. 7Fr</t>
  </si>
  <si>
    <t>H74938162740130</t>
  </si>
  <si>
    <t>Express LD Stent premontato UT SDS - 7.0X40X135cm Comp. Guida .035" INTR. 6Fr</t>
  </si>
  <si>
    <t>H74938162940130</t>
  </si>
  <si>
    <t>Express LD Stent premontato UT SDS - 9.0X40X135cm Comp. Guida .035"  INTR. 7Fr</t>
  </si>
  <si>
    <t>H74938162104070</t>
  </si>
  <si>
    <t>Express LD Stent premontato UT SDS - 10.0X40X75cm Comp. Guida .035" INTR. 7Fr</t>
  </si>
  <si>
    <t>H74938162820130</t>
  </si>
  <si>
    <t>Express LD Stent premontato UT SDS - 8.0X20X135cm Comp. Guida .035" INTR. 6Fr</t>
  </si>
  <si>
    <t>H74938162640750</t>
  </si>
  <si>
    <t>Express LD Stent premontato UT SDS - 6.0X40X75cm Comp. Guida .035" INTR. 6Fr</t>
  </si>
  <si>
    <t>H74938162730750</t>
  </si>
  <si>
    <t>Express LD Stent premontato UT SDS - 7.0X30X75cm Comp. Guida .035" INTR. 6Fr</t>
  </si>
  <si>
    <t>H74938162920750</t>
  </si>
  <si>
    <t>Express LD Stent premontato UT SDS - 9.0X30X75cm Comp. Guida .035" INTR. 7Fr</t>
  </si>
  <si>
    <t>H74938162820750</t>
  </si>
  <si>
    <t>Express LD Stent premontato UT SDS - 8.0X20X75cm Comp. Guida .035" INTR. 6Fr</t>
  </si>
  <si>
    <t>H74938162860130</t>
  </si>
  <si>
    <t>Express LD Stent premontato UT SDS - 8.0X60X135cm Comp. Guida .035"  INTR. 7Fr</t>
  </si>
  <si>
    <t>H74938162160130</t>
  </si>
  <si>
    <t>Express LD Stent premontato UT SDS - 10.0X60X135cm Comp. Guida .035" INTR. 7Fr</t>
  </si>
  <si>
    <t>H74938162730130</t>
  </si>
  <si>
    <t>Express LD Stent premontato UT SDS - 7.0X30X135cm Comp. Guida .035" INTR. 6Fr</t>
  </si>
  <si>
    <t>H74938162840130</t>
  </si>
  <si>
    <t>Express LD Stent premontato UT SDS - 8.0X40X135cm Comp. Guida .035" INTR. 6Fr</t>
  </si>
  <si>
    <t>H74938162720750</t>
  </si>
  <si>
    <t>Express LD Stent premontato UT SDS - 7.0X20X75cm Comp. Guida .035" INTR. 6Fr</t>
  </si>
  <si>
    <t xml:space="preserve"> Sistema Con Stent Vascolare Dilatabile Mediante 
Palloncino Formula 535</t>
  </si>
  <si>
    <t>FOV535-35-135-10-20 472607 P0704020201</t>
  </si>
  <si>
    <t>FOV535-35-135-10-30 472607 P0704020201</t>
  </si>
  <si>
    <t>FOV535-35-135-10-40 472607 P0704020201</t>
  </si>
  <si>
    <t>FOV535-35-135-10-60 472607 P0704020201</t>
  </si>
  <si>
    <t>FOV535-35-135-4-12 472590 P0704020201</t>
  </si>
  <si>
    <t>FOV535-35-135-4-20 472590 P0704020201</t>
  </si>
  <si>
    <t>FOV535-35-135-5-12 472592 P0704020201</t>
  </si>
  <si>
    <t>FOV535-35-135-5-20 472593 P0704020201</t>
  </si>
  <si>
    <t>FOV535-35-135-5-40 472593 P0704020201</t>
  </si>
  <si>
    <t>FOV535-35-135-5-60 472594 P0704020201</t>
  </si>
  <si>
    <t>FOV535-35-135-6-12 472594 P0704020201</t>
  </si>
  <si>
    <t>FOV535-35-135-6-20 472594 P0704020201</t>
  </si>
  <si>
    <t>FOV535-35-135-6-30 472595 P0704020201</t>
  </si>
  <si>
    <t>FOV535-35-135-6-40 472595 P0704020201</t>
  </si>
  <si>
    <t>FOV535-35-135-6-60 472595 P0704020201</t>
  </si>
  <si>
    <t>FOV535-35-135-7-20 472597 P0704020201</t>
  </si>
  <si>
    <t>FOV535-35-135-7-30 472597 P0704020201</t>
  </si>
  <si>
    <t>FOV535-35-135-7-40 472597 P0704020201</t>
  </si>
  <si>
    <t>FOV535-35-135-7-60 472597 P0704020201</t>
  </si>
  <si>
    <t>FOV535-35-135-8-12 472600 P0704020201</t>
  </si>
  <si>
    <t>FOV535-35-135-8-20 472600 P0704020201</t>
  </si>
  <si>
    <t>FOV535-35-135-8-30 472600 P0704020201</t>
  </si>
  <si>
    <t>FOV535-35-135-8-40 472605 P0704020201</t>
  </si>
  <si>
    <t>FOV535-35-135-8-60 472605 P0704020201</t>
  </si>
  <si>
    <t>FOV535-35-135-9-20 472605 P0704020201</t>
  </si>
  <si>
    <t>FOV535-35-135-9-30 472605 P0704020201</t>
  </si>
  <si>
    <t>FOV535-35-135-9-40 472605 P0704020201</t>
  </si>
  <si>
    <t>FOV535-35-135-9-60 472607 P0704020201</t>
  </si>
  <si>
    <t>FOV535-35-80-10-20 472587 P0704020201</t>
  </si>
  <si>
    <t>FOV535-35-80-10-30 472589 P0704020201</t>
  </si>
  <si>
    <t>FOV535-35-80-10-40 472589 P0704020201</t>
  </si>
  <si>
    <t>FOV535-35-80-4-12 472556 P0704020201</t>
  </si>
  <si>
    <t>FOV535-35-80-4-20 472556 P0704020201</t>
  </si>
  <si>
    <t>FOV535-35-80-5-12 472571 P0704020201</t>
  </si>
  <si>
    <t>FOV535-35-80-5-20 472571 P0704020201</t>
  </si>
  <si>
    <t>FOV535-35-80-5-40 472575 P0704020201</t>
  </si>
  <si>
    <t>FOV535-35-80-5-60 472575 P0704020201</t>
  </si>
  <si>
    <t>FOV535-35-80-6-12 472575 P0704020201</t>
  </si>
  <si>
    <t>FOV535-35-80-6-20 472581 P0704020201</t>
  </si>
  <si>
    <t>FOV535-35-80-6-30 472581 P0704020201</t>
  </si>
  <si>
    <t>FOV535-35-80-6-40 472581 P0704020201</t>
  </si>
  <si>
    <t>FOV535-35-80-6-60 472583 P0704020201</t>
  </si>
  <si>
    <t>FOV535-35-80-7-20 472583 P0704020201</t>
  </si>
  <si>
    <t>FOV535-35-80-7-30 472584 P0704020201</t>
  </si>
  <si>
    <t>FOV535-35-80-7-40 472584 P0704020201</t>
  </si>
  <si>
    <t>FOV535-35-80-7-60 472584 P0704020201</t>
  </si>
  <si>
    <t>FOV535-35-80-8-12 472584 P0704020201</t>
  </si>
  <si>
    <t>FOV535-35-80-8-20 472585 P0704020201</t>
  </si>
  <si>
    <t>FOV535-35-80-8-30 472585 P0704020201</t>
  </si>
  <si>
    <t>FOV535-35-80-8-40 472585 P0704020201</t>
  </si>
  <si>
    <t>FOV535-35-80-8-60 472585 P0704020201</t>
  </si>
  <si>
    <t>FOV535-35-80-9-20 472587 P0704020201</t>
  </si>
  <si>
    <t>FOV535-35-80-9-30 472587 P0704020201</t>
  </si>
  <si>
    <t>FOV535-35-80-9-40 472587 P0704020201</t>
  </si>
  <si>
    <t>FOV535-35-80-9-60 472587 P0704020201</t>
  </si>
  <si>
    <t>HERCULINK ELITE</t>
  </si>
  <si>
    <t>1011521-12</t>
  </si>
  <si>
    <t>1011524-12</t>
  </si>
  <si>
    <t>1011527-12</t>
  </si>
  <si>
    <t>1011530-12</t>
  </si>
  <si>
    <t>1011533-12</t>
  </si>
  <si>
    <t>1011536-12</t>
  </si>
  <si>
    <t>1011521-15</t>
  </si>
  <si>
    <t>1011524-15</t>
  </si>
  <si>
    <t>1011527-15</t>
  </si>
  <si>
    <t>1011530-15</t>
  </si>
  <si>
    <t>1011533-15</t>
  </si>
  <si>
    <t>1011536-15</t>
  </si>
  <si>
    <t>1011539-15</t>
  </si>
  <si>
    <t>1011521-18</t>
  </si>
  <si>
    <t>1011524-18</t>
  </si>
  <si>
    <t>1011527-18</t>
  </si>
  <si>
    <t>1011530-18</t>
  </si>
  <si>
    <t>1011533-18</t>
  </si>
  <si>
    <t>1011536-18</t>
  </si>
  <si>
    <t>1011539-18</t>
  </si>
  <si>
    <t>1011522-12</t>
  </si>
  <si>
    <t>1011525-12</t>
  </si>
  <si>
    <t>1011528-12</t>
  </si>
  <si>
    <t>1011531-12</t>
  </si>
  <si>
    <t>1011534-12</t>
  </si>
  <si>
    <t>1011537-12</t>
  </si>
  <si>
    <t>1011522-15</t>
  </si>
  <si>
    <t>1011525-15</t>
  </si>
  <si>
    <t>1011528-15</t>
  </si>
  <si>
    <t>1011531-15</t>
  </si>
  <si>
    <t>1011534-15</t>
  </si>
  <si>
    <t>1011537-15</t>
  </si>
  <si>
    <t>1011540-15</t>
  </si>
  <si>
    <t>1011522-18</t>
  </si>
  <si>
    <t>1011525-18</t>
  </si>
  <si>
    <t>1011528-18</t>
  </si>
  <si>
    <t>1011531-18</t>
  </si>
  <si>
    <t>1011534-18</t>
  </si>
  <si>
    <t>1011537-18</t>
  </si>
  <si>
    <t>1011540-18</t>
  </si>
  <si>
    <t>PALMAZ BLUE</t>
  </si>
  <si>
    <t>Palmaz Blue .014 Stent Lungh. 12 mm x 4mm premontato su pallone da 142 cm</t>
  </si>
  <si>
    <t>PB1240PPX</t>
  </si>
  <si>
    <t>2444397</t>
  </si>
  <si>
    <t>Palmaz Blue .014 Stent Lungh. 12 mm x 5mm premontato su pallone da 142 cm</t>
  </si>
  <si>
    <t>PB1250PPX</t>
  </si>
  <si>
    <t>2444398</t>
  </si>
  <si>
    <t>Palmaz Blue .014 Stent Lungh. 12 mm x 6mm premontato su pallone da 142 cm</t>
  </si>
  <si>
    <t>PB1260PPX</t>
  </si>
  <si>
    <t>2444400</t>
  </si>
  <si>
    <t>Palmaz Blue .014 Stent Lungh. 12 mm x 7mm premontato su pallone da 142 cm</t>
  </si>
  <si>
    <t>PB1270PPX</t>
  </si>
  <si>
    <t>2444402</t>
  </si>
  <si>
    <t>Palmaz Blue .014 Stent Lungh. 15 mm x 4mm premontato su pallone da 142 cm</t>
  </si>
  <si>
    <t>PB1540PPX</t>
  </si>
  <si>
    <t>2444404</t>
  </si>
  <si>
    <t>Palmaz Blue .014 Stent Lungh. 15 mm x 5mm premontato su pallone da 142 cm</t>
  </si>
  <si>
    <t>PB1550PPX</t>
  </si>
  <si>
    <t>2444406</t>
  </si>
  <si>
    <t>Palmaz Blue .014 Stent Lungh. 15 mm x 6mm premontato su pallone da 142 cm</t>
  </si>
  <si>
    <t>PB1560PPX</t>
  </si>
  <si>
    <t>2444408</t>
  </si>
  <si>
    <t>Palmaz Blue .014 Stent Lungh. 15 mm x 6mm premontato su pallone da 80 cm</t>
  </si>
  <si>
    <t>PB1560PPS</t>
  </si>
  <si>
    <t>2444407</t>
  </si>
  <si>
    <t>Palmaz Blue .014 Stent Lungh. 15 mm x 7mm premontato su pallone da 142 cm</t>
  </si>
  <si>
    <t>PB1570PPX</t>
  </si>
  <si>
    <t>2444410</t>
  </si>
  <si>
    <t>Palmaz Blue .014 Stent Lungh. 18 mm x 4mm premontato su pallone da 142 cm</t>
  </si>
  <si>
    <t>PB1840PPX</t>
  </si>
  <si>
    <t>2444412</t>
  </si>
  <si>
    <t>Palmaz Blue .014 Stent Lungh. 18 mm x 5mm premontato su pallone da 142 cm</t>
  </si>
  <si>
    <t>PB1850PPX</t>
  </si>
  <si>
    <t>2444414</t>
  </si>
  <si>
    <t>Palmaz Blue .014 Stent Lungh. 18 mm x 5mm premontato su pallone da 80 cm</t>
  </si>
  <si>
    <t>PB1850PPS</t>
  </si>
  <si>
    <t>2444413</t>
  </si>
  <si>
    <t>Palmaz Blue .014 Stent Lungh. 18 mm x 6mm premontato su pallone da 142 cm</t>
  </si>
  <si>
    <t>PB1860PPX</t>
  </si>
  <si>
    <t>2444416</t>
  </si>
  <si>
    <t>Palmaz Blue .014 Stent Lungh. 18 mm x 6mm premontato su pallone da 80 cm</t>
  </si>
  <si>
    <t>PB1860PPS</t>
  </si>
  <si>
    <t>2444415</t>
  </si>
  <si>
    <t>Palmaz Blue .014 Stent Lungh. 18 mm x 7mm premontato su pallone da 142 cm</t>
  </si>
  <si>
    <t>PB1870PPX</t>
  </si>
  <si>
    <t>2444418</t>
  </si>
  <si>
    <t>Palmaz Blue .014 Stent Lungh. 24 mm x5mm premontato su pallone da 142 cm</t>
  </si>
  <si>
    <t>PB2450PPX</t>
  </si>
  <si>
    <t>2444420</t>
  </si>
  <si>
    <t>Palmaz Blue .014 Stent Lungh. 24 mm x 6mm premontato su pallone da 142 cm</t>
  </si>
  <si>
    <t>PB2460PPX</t>
  </si>
  <si>
    <t>2444422</t>
  </si>
  <si>
    <t>Palmaz Blue .014 Stent Lungh. 24 mm x 6mm premontato su pallone da 80 cm</t>
  </si>
  <si>
    <t>PB2460PPS</t>
  </si>
  <si>
    <t>2444421</t>
  </si>
  <si>
    <t>Palmaz Blue .014 Stent Lungh. 24 mm x 7mm premontato su pallone da 142 cm</t>
  </si>
  <si>
    <t>PB2470PPX</t>
  </si>
  <si>
    <t>2444423</t>
  </si>
  <si>
    <t>IMPORTO UNITARIO OFFERTO (PER I LOTTO 14 E 15 PREZZO MEDIO OFFERTO)</t>
  </si>
  <si>
    <t>Sistema con stent vascolare Formula 418® 
dilatabile mediante palloncino</t>
  </si>
  <si>
    <t>FOV418-18-135-3-20 471161 P0704020201</t>
  </si>
  <si>
    <t>FOV418-18-135-3-24 471161 P0704020201</t>
  </si>
  <si>
    <t>FOV418-18-135-3-30 471161 P0704020201</t>
  </si>
  <si>
    <t>FOV418-18-135-4-20 471162 P0704020201</t>
  </si>
  <si>
    <t>FOV418-18-135-4-24 471162 P0704020201</t>
  </si>
  <si>
    <t>FOV418-18-135-4-30 471162 P0704020201</t>
  </si>
  <si>
    <t>FOV418-18-135-5-12 471163 P0704020201</t>
  </si>
  <si>
    <t>FOV418-18-135-5-16 471163 P0704020201</t>
  </si>
  <si>
    <t>FOV418-18-135-5-20 471163 P0704020201</t>
  </si>
  <si>
    <t>FOV418-18-135-5-24 471163 P0704020201</t>
  </si>
  <si>
    <t>FOV418-18-135-5-30 471163 P0704020201</t>
  </si>
  <si>
    <t>FOV418-18-135-6-12 471164 P0704020201</t>
  </si>
  <si>
    <t>FOV418-18-135-6-16 471164 P0704020201</t>
  </si>
  <si>
    <t>FOV418-18-135-6-20 471164 P0704020201</t>
  </si>
  <si>
    <t>FOV418-18-135-6-24 471164 P0704020201</t>
  </si>
  <si>
    <t>FOV418-18-135-6-30 471164 P0704020201</t>
  </si>
  <si>
    <t>FOV418-18-135-7-12 471166 P0704020201</t>
  </si>
  <si>
    <t>FOV418-18-135-7-16 471166 P0704020201</t>
  </si>
  <si>
    <t>FOV418-18-135-7-20 471166 P0704020201</t>
  </si>
  <si>
    <t>FOV418-18-135-7-24 471166 P0704020201</t>
  </si>
  <si>
    <t>FOV418-18-135-8-16 471167 P0704020201</t>
  </si>
  <si>
    <t>FOV418-18-135-8-20 471167 P0704020201</t>
  </si>
  <si>
    <t>FOV418-18-135-8-24 471167 P0704020201</t>
  </si>
  <si>
    <t>FOV418-18-135-8-30 471167 P0704020201</t>
  </si>
  <si>
    <t>FOV418-18-80-3-12 471149 P0704020201</t>
  </si>
  <si>
    <t>FOV418-18-80-3-16 471149 P0704020201</t>
  </si>
  <si>
    <t>FOV418-18-80-3-24 471149 P0704020201</t>
  </si>
  <si>
    <t>FOV418-18-80-3-30 471149 P0704020201</t>
  </si>
  <si>
    <t>FOV418-18-80-4-12 471156 P0704020201</t>
  </si>
  <si>
    <t>FOV418-18-80-4-16 471156 P0704020201</t>
  </si>
  <si>
    <t>FOV418-18-80-4-20 471156 P0704020201</t>
  </si>
  <si>
    <t>FOV418-18-80-4-30 471156 P0704020201</t>
  </si>
  <si>
    <t>FOV418-18-80-5-12 471157 P0704020201</t>
  </si>
  <si>
    <t>FOV418-18-80-5-16 471157 P0704020201</t>
  </si>
  <si>
    <t>CP STENT PREMONTATO</t>
  </si>
  <si>
    <t>126/MCP001</t>
  </si>
  <si>
    <t>2153836/R</t>
  </si>
  <si>
    <t>P070402010102</t>
  </si>
  <si>
    <t>126/MCP004</t>
  </si>
  <si>
    <t>232355/R</t>
  </si>
  <si>
    <t>126/MCP005</t>
  </si>
  <si>
    <t>235424/R</t>
  </si>
  <si>
    <t>126/MCP006</t>
  </si>
  <si>
    <t>235425/R</t>
  </si>
  <si>
    <t>126/MCP007</t>
  </si>
  <si>
    <t>235426/R</t>
  </si>
  <si>
    <t>126/MCP008</t>
  </si>
  <si>
    <t>235427/R</t>
  </si>
  <si>
    <t>126/MCP009</t>
  </si>
  <si>
    <t>235429/R</t>
  </si>
  <si>
    <t>126/MCP010</t>
  </si>
  <si>
    <t>235430/R</t>
  </si>
  <si>
    <t>126/MCP011</t>
  </si>
  <si>
    <t>235432/R</t>
  </si>
  <si>
    <t>126/MCP012</t>
  </si>
  <si>
    <t>235433/R</t>
  </si>
  <si>
    <t>126/MCP013</t>
  </si>
  <si>
    <t>235434/R</t>
  </si>
  <si>
    <t>126/MCP014</t>
  </si>
  <si>
    <t>235435/R</t>
  </si>
  <si>
    <t>126/MCP015</t>
  </si>
  <si>
    <t>235436/R</t>
  </si>
  <si>
    <t>126/MCP016</t>
  </si>
  <si>
    <t>235437/R</t>
  </si>
  <si>
    <t>126/MCP017</t>
  </si>
  <si>
    <t>235439/R</t>
  </si>
  <si>
    <t>126/MCP018</t>
  </si>
  <si>
    <t>235440/R</t>
  </si>
  <si>
    <t>126/MCP019</t>
  </si>
  <si>
    <t>235441/R</t>
  </si>
  <si>
    <t>126/MCP020</t>
  </si>
  <si>
    <t>235442/R</t>
  </si>
  <si>
    <t>126/MCP021</t>
  </si>
  <si>
    <t>235443/R</t>
  </si>
  <si>
    <t>126/MCP022</t>
  </si>
  <si>
    <t>235444/R</t>
  </si>
  <si>
    <t>126/MCP023</t>
  </si>
  <si>
    <t>235445/R</t>
  </si>
  <si>
    <t>126/MCP024</t>
  </si>
  <si>
    <t>235446/R</t>
  </si>
  <si>
    <t>126/MCP025</t>
  </si>
  <si>
    <t>235447/R</t>
  </si>
  <si>
    <t>126/MCP026</t>
  </si>
  <si>
    <t>235449/R</t>
  </si>
  <si>
    <t>126/MCP027</t>
  </si>
  <si>
    <t>235450/R</t>
  </si>
  <si>
    <t>126/MCP028</t>
  </si>
  <si>
    <t>235451/R</t>
  </si>
  <si>
    <t>126/MCP035</t>
  </si>
  <si>
    <t>327708/R</t>
  </si>
  <si>
    <t>126/MCP036</t>
  </si>
  <si>
    <t>327709/R</t>
  </si>
  <si>
    <t>126/MCP037</t>
  </si>
  <si>
    <t>327710/R</t>
  </si>
  <si>
    <t>126/MCP038</t>
  </si>
  <si>
    <t>2081621/R</t>
  </si>
  <si>
    <t>126/MCP048</t>
  </si>
  <si>
    <t>1789271/R</t>
  </si>
  <si>
    <t>126/MCP049</t>
  </si>
  <si>
    <t>1789274/R</t>
  </si>
  <si>
    <t>126/MCP050</t>
  </si>
  <si>
    <t>1789275/R</t>
  </si>
  <si>
    <t>126/MCP052</t>
  </si>
  <si>
    <t>1789276/R</t>
  </si>
  <si>
    <t>126/MCP053</t>
  </si>
  <si>
    <t>1789277/R</t>
  </si>
  <si>
    <t>126/MCP054</t>
  </si>
  <si>
    <t>1789278/R</t>
  </si>
  <si>
    <t>126/MCP056</t>
  </si>
  <si>
    <t>1789279/R</t>
  </si>
  <si>
    <t>126/MCP057</t>
  </si>
  <si>
    <t>1789282/R</t>
  </si>
  <si>
    <t>126/MCP058</t>
  </si>
  <si>
    <t>1789284/R</t>
  </si>
  <si>
    <t>126/MCP070</t>
  </si>
  <si>
    <t>1789285/R</t>
  </si>
  <si>
    <t>126/MCP071</t>
  </si>
  <si>
    <t>1789286/R</t>
  </si>
  <si>
    <t>126/MCP072</t>
  </si>
  <si>
    <t>1789288/R</t>
  </si>
  <si>
    <t>126/MCP073</t>
  </si>
  <si>
    <t>1789289/R</t>
  </si>
  <si>
    <t>126/MCP074</t>
  </si>
  <si>
    <t>1789290/R</t>
  </si>
  <si>
    <t>126/MCP075</t>
  </si>
  <si>
    <t>1789293/R</t>
  </si>
  <si>
    <t>126/MCP076</t>
  </si>
  <si>
    <t>1789294/R</t>
  </si>
  <si>
    <t>126/MCP077</t>
  </si>
  <si>
    <t>1789295/R</t>
  </si>
  <si>
    <t>126/MCP078</t>
  </si>
  <si>
    <t>1789296/R</t>
  </si>
  <si>
    <t>126/MCP079</t>
  </si>
  <si>
    <t>1789298/R</t>
  </si>
  <si>
    <t>CP STENT RICOPERTO 
PREMONTATO</t>
  </si>
  <si>
    <t>126/CMCP004</t>
  </si>
  <si>
    <t>232409/R</t>
  </si>
  <si>
    <t>P070401020199</t>
  </si>
  <si>
    <t>126/CMCP005</t>
  </si>
  <si>
    <t>235456/R</t>
  </si>
  <si>
    <t>126/CMCP006</t>
  </si>
  <si>
    <t>235457/R</t>
  </si>
  <si>
    <t>126/CMCP007</t>
  </si>
  <si>
    <t>235459/R</t>
  </si>
  <si>
    <t>126/CMCP008</t>
  </si>
  <si>
    <t>235461/R</t>
  </si>
  <si>
    <t>126/CMCP009</t>
  </si>
  <si>
    <t>235466/R</t>
  </si>
  <si>
    <t>126/CMCP010</t>
  </si>
  <si>
    <t>235471/R</t>
  </si>
  <si>
    <t>126/CMCP011</t>
  </si>
  <si>
    <t>235475/R</t>
  </si>
  <si>
    <t>126/CMCP012</t>
  </si>
  <si>
    <t>235478/R</t>
  </si>
  <si>
    <t>126/CMCP013</t>
  </si>
  <si>
    <t>235480/R</t>
  </si>
  <si>
    <t>126/CMCP014</t>
  </si>
  <si>
    <t>235481/R</t>
  </si>
  <si>
    <t>126/CMCP015</t>
  </si>
  <si>
    <t>235484/R</t>
  </si>
  <si>
    <t>126/CMCP016</t>
  </si>
  <si>
    <t>235486/R</t>
  </si>
  <si>
    <t>126/CMCP017</t>
  </si>
  <si>
    <t>235488/R</t>
  </si>
  <si>
    <t>126/CMCP018</t>
  </si>
  <si>
    <t>235490/R</t>
  </si>
  <si>
    <t>126/CMCP019</t>
  </si>
  <si>
    <t>235491/R</t>
  </si>
  <si>
    <t>126/CMCP020</t>
  </si>
  <si>
    <t>235493/R</t>
  </si>
  <si>
    <t>126/CMCP021</t>
  </si>
  <si>
    <t>235494/R</t>
  </si>
  <si>
    <t>126/CMCP022</t>
  </si>
  <si>
    <t>235496/R</t>
  </si>
  <si>
    <t>126/CMCP023</t>
  </si>
  <si>
    <t>235497/R</t>
  </si>
  <si>
    <t>126/CMCP024</t>
  </si>
  <si>
    <t>235498/R</t>
  </si>
  <si>
    <t>126/CMCP025</t>
  </si>
  <si>
    <t>235499/R</t>
  </si>
  <si>
    <t>126/CMCP026</t>
  </si>
  <si>
    <t>235500/R</t>
  </si>
  <si>
    <t>126/CMCP027</t>
  </si>
  <si>
    <t>235502/R</t>
  </si>
  <si>
    <t>126/CMCP028</t>
  </si>
  <si>
    <t>235504/R</t>
  </si>
  <si>
    <t>126/CMCP035</t>
  </si>
  <si>
    <t>327711/R</t>
  </si>
  <si>
    <t>126/CMCP036</t>
  </si>
  <si>
    <t>327712/R</t>
  </si>
  <si>
    <t>126/CMCP037</t>
  </si>
  <si>
    <t>327714/R</t>
  </si>
  <si>
    <t>126/CMCP038</t>
  </si>
  <si>
    <t>2230637/R</t>
  </si>
  <si>
    <t>126/CMCP044</t>
  </si>
  <si>
    <t>1789306/R</t>
  </si>
  <si>
    <t>126/CMCP045</t>
  </si>
  <si>
    <t>1789308/R</t>
  </si>
  <si>
    <t>126/CMCP048</t>
  </si>
  <si>
    <t>1789310/R</t>
  </si>
  <si>
    <t>126/CMCP049</t>
  </si>
  <si>
    <t>1789311/R</t>
  </si>
  <si>
    <t>126/CMCP050</t>
  </si>
  <si>
    <t>1789312/R</t>
  </si>
  <si>
    <t>126/CMCP052</t>
  </si>
  <si>
    <t>1789313/R</t>
  </si>
  <si>
    <t>126/CMCP053</t>
  </si>
  <si>
    <t>1789314/R</t>
  </si>
  <si>
    <t>126/CMCP054</t>
  </si>
  <si>
    <t>1789316/R</t>
  </si>
  <si>
    <t>126/CMCP056</t>
  </si>
  <si>
    <t>1789317/R</t>
  </si>
  <si>
    <t>126/CMCP057</t>
  </si>
  <si>
    <t>1789319/R</t>
  </si>
  <si>
    <t>126/CMCP058</t>
  </si>
  <si>
    <t>1789320/R</t>
  </si>
  <si>
    <t>126/CMCP066</t>
  </si>
  <si>
    <t>1789322/R</t>
  </si>
  <si>
    <t>126/CMCP067</t>
  </si>
  <si>
    <t>1789324/R</t>
  </si>
  <si>
    <t>126/CMCP068</t>
  </si>
  <si>
    <t>1789327/R</t>
  </si>
  <si>
    <t>126/CMCP069</t>
  </si>
  <si>
    <t>1789328/R</t>
  </si>
  <si>
    <t>126/CMCP070</t>
  </si>
  <si>
    <t>1789330/R</t>
  </si>
  <si>
    <t>126/CMCP071</t>
  </si>
  <si>
    <t>1789331/R</t>
  </si>
  <si>
    <t>126/CMCP072</t>
  </si>
  <si>
    <t>1789332/R</t>
  </si>
  <si>
    <t>126/CMCP073</t>
  </si>
  <si>
    <t>1789335/R</t>
  </si>
  <si>
    <t>126/CMCP074</t>
  </si>
  <si>
    <t>1789336/R</t>
  </si>
  <si>
    <t>126/CMCP075</t>
  </si>
  <si>
    <t>1789337/R</t>
  </si>
  <si>
    <t>126/CMCP076</t>
  </si>
  <si>
    <t>1789339/R</t>
  </si>
  <si>
    <t>126/CMCP077</t>
  </si>
  <si>
    <t>1789340/R</t>
  </si>
  <si>
    <t>126/CMCP078</t>
  </si>
  <si>
    <t>1789342/R</t>
  </si>
  <si>
    <t>126/CMCP079</t>
  </si>
  <si>
    <t>1789343/R</t>
  </si>
  <si>
    <t xml:space="preserve"> BEGRAFT AORTIC</t>
  </si>
  <si>
    <t>BGA1912-1 BGA1912-2</t>
  </si>
  <si>
    <t>BGA2912-1 BGA2912-2</t>
  </si>
  <si>
    <t>BGA3912-1 BGA3912-2</t>
  </si>
  <si>
    <t>BGA4912-1 BGA4912-2</t>
  </si>
  <si>
    <t>BGA5912-1 BGA5912-2</t>
  </si>
  <si>
    <t>BGA1914-1 BGA1914-2</t>
  </si>
  <si>
    <t>BGA2914-1 BGA2914-2</t>
  </si>
  <si>
    <t>BGA3914-1 BGA3914-2</t>
  </si>
  <si>
    <t>BGA4914-1 BGA4914-2</t>
  </si>
  <si>
    <t>BGA5914-1 BGA5914-2</t>
  </si>
  <si>
    <t>BGA1916-1 BGA1916-2</t>
  </si>
  <si>
    <t>BGA2916-1 BGA2916-2</t>
  </si>
  <si>
    <t>BGA3816-1 BGA3816-2</t>
  </si>
  <si>
    <t>BGA4816-1 BGA4816-2</t>
  </si>
  <si>
    <t>BGA5816-1 BGA5816-2</t>
  </si>
  <si>
    <t>BGA2918-2</t>
  </si>
  <si>
    <t>BGA3818-2</t>
  </si>
  <si>
    <t>BGA4818-2</t>
  </si>
  <si>
    <t>BGA2720-2</t>
  </si>
  <si>
    <t>BGA3720-2</t>
  </si>
  <si>
    <t>BGA4820-2</t>
  </si>
  <si>
    <t>BGA3722-2</t>
  </si>
  <si>
    <t>BGA4822-2</t>
  </si>
  <si>
    <t>BGA3724-2</t>
  </si>
  <si>
    <t>BGA4824-2</t>
  </si>
  <si>
    <t>Endoprotesi GORE® VIABAHN® con superficie bioattiva PROPATEN</t>
  </si>
  <si>
    <t>PREZZO UNITARIO</t>
  </si>
  <si>
    <t>PAHR050202E</t>
  </si>
  <si>
    <t>P07040199</t>
  </si>
  <si>
    <t xml:space="preserve"> PAHR060202E</t>
  </si>
  <si>
    <t>PAHR070202E</t>
  </si>
  <si>
    <t xml:space="preserve"> PAHR080202E</t>
  </si>
  <si>
    <t>PAJR050202E</t>
  </si>
  <si>
    <t xml:space="preserve">PAJR060202E </t>
  </si>
  <si>
    <t>PAJR070202E</t>
  </si>
  <si>
    <t xml:space="preserve">PAJR080202E </t>
  </si>
  <si>
    <t xml:space="preserve"> PAHR050502E </t>
  </si>
  <si>
    <t xml:space="preserve"> PAHR060501E</t>
  </si>
  <si>
    <t xml:space="preserve">PAHR060502E </t>
  </si>
  <si>
    <t>PAHR070501E</t>
  </si>
  <si>
    <t xml:space="preserve"> PAHR070502E</t>
  </si>
  <si>
    <t>PAHR080501E</t>
  </si>
  <si>
    <t>PAHR080502E</t>
  </si>
  <si>
    <t xml:space="preserve">PAHR090502E </t>
  </si>
  <si>
    <t xml:space="preserve"> PAHR100502E</t>
  </si>
  <si>
    <t xml:space="preserve"> PAHR110502E</t>
  </si>
  <si>
    <t>PAHR130502E</t>
  </si>
  <si>
    <t>PAJR050502E</t>
  </si>
  <si>
    <t>PAJR060502E</t>
  </si>
  <si>
    <t>PAJR070502E</t>
  </si>
  <si>
    <t xml:space="preserve">PAJR080502E </t>
  </si>
  <si>
    <t>PAHR050702E</t>
  </si>
  <si>
    <t xml:space="preserve"> PAHR060702E </t>
  </si>
  <si>
    <t xml:space="preserve">PAHR070702E </t>
  </si>
  <si>
    <t xml:space="preserve">PAHR080702E </t>
  </si>
  <si>
    <t>PAHR090702E</t>
  </si>
  <si>
    <t xml:space="preserve">PAJR050702E </t>
  </si>
  <si>
    <t>PAJR060702E</t>
  </si>
  <si>
    <t xml:space="preserve">PAJR070702E </t>
  </si>
  <si>
    <t xml:space="preserve"> PAJR080702E</t>
  </si>
  <si>
    <t>PAHR051002E</t>
  </si>
  <si>
    <t>PAHR061001E</t>
  </si>
  <si>
    <t xml:space="preserve">PAHR061002E </t>
  </si>
  <si>
    <t xml:space="preserve"> PAHR071001E</t>
  </si>
  <si>
    <t xml:space="preserve">PAHR071002E </t>
  </si>
  <si>
    <t>PAHR081001E</t>
  </si>
  <si>
    <t>PAHR081002E</t>
  </si>
  <si>
    <t xml:space="preserve"> PAHR091002E</t>
  </si>
  <si>
    <t xml:space="preserve">PAHR101002E </t>
  </si>
  <si>
    <t xml:space="preserve"> PAHR111002E</t>
  </si>
  <si>
    <t>PAHR131002E</t>
  </si>
  <si>
    <t>PAJR051002E</t>
  </si>
  <si>
    <t xml:space="preserve">PAJR061002E </t>
  </si>
  <si>
    <t>PAJR071002E</t>
  </si>
  <si>
    <t>PAJR081002E</t>
  </si>
  <si>
    <t xml:space="preserve">PAHR051502E </t>
  </si>
  <si>
    <t>PAHR061501E</t>
  </si>
  <si>
    <t>PAHR061502E</t>
  </si>
  <si>
    <t xml:space="preserve"> PAHR071501E</t>
  </si>
  <si>
    <t>PAHR071502E</t>
  </si>
  <si>
    <t xml:space="preserve"> PAHR081501E</t>
  </si>
  <si>
    <t xml:space="preserve">PAHR081502E </t>
  </si>
  <si>
    <t xml:space="preserve">PAHR091502E </t>
  </si>
  <si>
    <t xml:space="preserve">PAHR101502E </t>
  </si>
  <si>
    <t xml:space="preserve">PAJR051502E </t>
  </si>
  <si>
    <t>PAJR061502E</t>
  </si>
  <si>
    <t xml:space="preserve"> PAJR071502E</t>
  </si>
  <si>
    <t xml:space="preserve">PAJR081502E </t>
  </si>
  <si>
    <t>PAHR052502E</t>
  </si>
  <si>
    <t xml:space="preserve">PAHR062502E </t>
  </si>
  <si>
    <t>PAHR072502E</t>
  </si>
  <si>
    <t xml:space="preserve"> PAHR082502E</t>
  </si>
  <si>
    <t>PAJR052502E</t>
  </si>
  <si>
    <t xml:space="preserve">PAJR062502E </t>
  </si>
  <si>
    <t xml:space="preserve">PAJR072502E </t>
  </si>
  <si>
    <t>PAJR082502E</t>
  </si>
  <si>
    <t>Stent ricoperto vascolare
Covera™ e Covera™ Plus</t>
  </si>
  <si>
    <t>AASLE06040</t>
  </si>
  <si>
    <t>P0704020202 </t>
  </si>
  <si>
    <t>AASLE06060</t>
  </si>
  <si>
    <t>AASLE06080</t>
  </si>
  <si>
    <t>AASLE06100</t>
  </si>
  <si>
    <t>AASLE07040</t>
  </si>
  <si>
    <t>AASLE07060</t>
  </si>
  <si>
    <t>AASLE07080</t>
  </si>
  <si>
    <t>AASLE07100</t>
  </si>
  <si>
    <t>AASLE08040</t>
  </si>
  <si>
    <t>AASLE08060</t>
  </si>
  <si>
    <t>AASLE08080</t>
  </si>
  <si>
    <t>AASLE08100</t>
  </si>
  <si>
    <t>AASLE09040</t>
  </si>
  <si>
    <t>AASLE09060</t>
  </si>
  <si>
    <t>AASLE09080</t>
  </si>
  <si>
    <t>AASLE09100</t>
  </si>
  <si>
    <t>AASLE10040</t>
  </si>
  <si>
    <t>AASLE10060</t>
  </si>
  <si>
    <t>AASLE10080</t>
  </si>
  <si>
    <t>AASLE10100</t>
  </si>
  <si>
    <t>AASME06030</t>
  </si>
  <si>
    <t>AASME06040</t>
  </si>
  <si>
    <t>AASME06060</t>
  </si>
  <si>
    <t>AASME06080</t>
  </si>
  <si>
    <t>AASME06100</t>
  </si>
  <si>
    <t>AASME07030</t>
  </si>
  <si>
    <t>AASME07040</t>
  </si>
  <si>
    <t>AASME07060</t>
  </si>
  <si>
    <t>AASME07080</t>
  </si>
  <si>
    <t>AASME07100</t>
  </si>
  <si>
    <t>AASME08030</t>
  </si>
  <si>
    <t>AASME08040</t>
  </si>
  <si>
    <t>AASME08060</t>
  </si>
  <si>
    <t>AASME08080</t>
  </si>
  <si>
    <t>AASME08100</t>
  </si>
  <si>
    <t>AASME09030</t>
  </si>
  <si>
    <t>AASME09040</t>
  </si>
  <si>
    <t>AASME09060</t>
  </si>
  <si>
    <t>AASME09080</t>
  </si>
  <si>
    <t>AASME09100</t>
  </si>
  <si>
    <t>AASME10030</t>
  </si>
  <si>
    <t>AASME10040</t>
  </si>
  <si>
    <t>AASME10060</t>
  </si>
  <si>
    <t>AASME10080</t>
  </si>
  <si>
    <t>AASME10100</t>
  </si>
  <si>
    <t>AVFLE06040</t>
  </si>
  <si>
    <t xml:space="preserve">P0704020202 </t>
  </si>
  <si>
    <t>AVFLE06060</t>
  </si>
  <si>
    <t>AVFLE06080</t>
  </si>
  <si>
    <t>AVFLE06100</t>
  </si>
  <si>
    <t>AVFLE07040</t>
  </si>
  <si>
    <t>AVFLE07060</t>
  </si>
  <si>
    <t>AVFLE07080</t>
  </si>
  <si>
    <t>AVFLE07100</t>
  </si>
  <si>
    <t>AVFLE08040</t>
  </si>
  <si>
    <t>AVFLE08060</t>
  </si>
  <si>
    <t>AVFLE08080</t>
  </si>
  <si>
    <t>AVFLE08100</t>
  </si>
  <si>
    <t>AVFLE09040</t>
  </si>
  <si>
    <t>AVFLE09060</t>
  </si>
  <si>
    <t>AVFLE09080</t>
  </si>
  <si>
    <t>AVFLE09100</t>
  </si>
  <si>
    <t>AVFLE10040</t>
  </si>
  <si>
    <t>AVFLE10060</t>
  </si>
  <si>
    <t>AVFLE10080</t>
  </si>
  <si>
    <t>AVFLE10100</t>
  </si>
  <si>
    <t>AVFME06040</t>
  </si>
  <si>
    <t>AVFME06060</t>
  </si>
  <si>
    <t>AVFME06080</t>
  </si>
  <si>
    <t>AVFME06100</t>
  </si>
  <si>
    <t>AVFME07040</t>
  </si>
  <si>
    <t>AVFME07060</t>
  </si>
  <si>
    <t>AVFME07080</t>
  </si>
  <si>
    <t>AVFME07100</t>
  </si>
  <si>
    <t>AVFME08040</t>
  </si>
  <si>
    <t>AVFME08060</t>
  </si>
  <si>
    <t>AVFME08080</t>
  </si>
  <si>
    <t>AVFME08100</t>
  </si>
  <si>
    <t>AVFME09040</t>
  </si>
  <si>
    <t>AVFME09060</t>
  </si>
  <si>
    <t>AVFME09080</t>
  </si>
  <si>
    <t>AVFME09100</t>
  </si>
  <si>
    <t>AVFME10040</t>
  </si>
  <si>
    <t>AVFME10060</t>
  </si>
  <si>
    <t>AVFME10080</t>
  </si>
  <si>
    <t>AVFME10100</t>
  </si>
  <si>
    <t xml:space="preserve">Wrapsody™- Endoprotesi </t>
  </si>
  <si>
    <t>Wrapsody sellf expanding endograft. Diameter 6mmx Length 50mm Working catheter length 120cm WRAP-L06050 1982321 P0704010102 2.730,00 €</t>
  </si>
  <si>
    <t>Wrapsody sellf expanding endograft. Diameter 6mmx Length 75mm Working catheter length 120cm WRAP-L06075 1982324 P0704010102 2.730,00 €</t>
  </si>
  <si>
    <t>Wrapsody sellf expanding endograft. Diameter 6mmx Length 100mm Working catheter length 120cm WRAP-L06100 1984272 P0704010102 2.730,00 €</t>
  </si>
  <si>
    <t>Wrapsody sellf expanding endograft. Diameter 6mmx Length 125mm Working catheter length 120 cm WRAP-L06125 1984273 P0704010102 2.730,00 €</t>
  </si>
  <si>
    <t>Wrapsody sellf expanding endograft. Diameter 7mmx Length 50mm Working catheter length 120 cm WRAP-L07050 1982175 P0704010102 2.730,00 €</t>
  </si>
  <si>
    <t>Wrapsody sellf expanding endograft. Diameter 7mmx Length 75mm Working catheter length 120 cm WRAP-L07075 1982190 P0704010102 2.730,00 €</t>
  </si>
  <si>
    <t>Wrapsody sellf expanding endograft. Diameter 7mmx Length 100mm Working catheter length 120 cm WRAP-L07100 1982191 P0704010102 2.730,00 €</t>
  </si>
  <si>
    <t>Wrapsody sellf expanding endograft. Diameter 7mmx Length 125mm Working catheter length 120 cm WRAP-L07125 1984274 P0704010102 2.730,00 €</t>
  </si>
  <si>
    <t>Wrapsody sellf expanding endograft. Diameter 8mmx Length 50mm Working catheter length 120 cm WRAP-L08050 1982192 P0704010102 2.730,00 €</t>
  </si>
  <si>
    <t>Wrapsody sellf expanding endograft. Diameter 8mmx Length 75mm Working catheter length 120 cm WRAP-L08075 1982193 P0704010102 2.730,00 €</t>
  </si>
  <si>
    <t>Wrapsody sellf expanding endograft. Diameter 8mmx Length 100mm Working catheter length 120 cm WRAP-L08100 1982194 P0704010102 2.730,00 €</t>
  </si>
  <si>
    <t>Wrapsody sellf expanding endograft. Diameter 8mmx Length 125mm Working catheter length 120 cm WRAP-L08125 1984275 P0704010102 2.730,00 €</t>
  </si>
  <si>
    <t>Wrapsody sellf expanding endograft. Diameter 9mmx Length 50mm Working catheter length 120 cm WRAP-L09050 1982195 P0704010102 2.730,00 €</t>
  </si>
  <si>
    <t>Wrapsody sellf expanding endograft. Diameter 9mmx Length 75mm Working catheter length 120 cm WRAP-L09075 1982196 P0704010102 2.730,00 €</t>
  </si>
  <si>
    <t>Wrapsody sellf expanding endograft. Diameter 9mmx Length 100mm Working catheter length 120 cm WRAP-L09100 1982198 P0704010102 2.730,00 €</t>
  </si>
  <si>
    <t>Wrapsody sellf expanding endograft. Diameter 9mmx Length 125mm Working catheter length 120 cm WRAP-L09125 1984276 P0704010102 2.730,00 €</t>
  </si>
  <si>
    <t>Wrapsody sellf expanding endograft. Diameter 10mmx Length 50mm Working catheter length 120 cm WRAP-L10050 1982199 P0704010102 2.730,00 €</t>
  </si>
  <si>
    <t>Wrapsody sellf expanding endograft. Diameter 10mmx Length 75mm Working catheter length 120 cm WRAP-L10075 1982201 P0704010102 2.730,00 €</t>
  </si>
  <si>
    <t>Wrapsody sellf expanding endograft. Diameter 10mmx Length 100mm Working catheter length 120 cm WRAP-L10100 1982200 P0704010102 2.730,00 €</t>
  </si>
  <si>
    <t>Wrapsody sellf expanding endograft. Diameter 10mmx Length 125mm Working catheter length 120 cm WRAP-L10125 1984277 P0704010102 2.730,00 €</t>
  </si>
  <si>
    <t>Wrapsody sellf expanding endograft. Diameter 12mmx Length 30mm Working catheter length 120 cm WRAP-L12030 1984278 P0704010102 2.730,00 €</t>
  </si>
  <si>
    <t>Wrapsody sellf expanding endograft. Diameter 12mmx Length 40mm Working catheter length 120 cm WRAP-L12040 1982202 P0704010102 2.730,00 €</t>
  </si>
  <si>
    <t>Wrapsody sellf expanding endograft. Diameter 12mmx Length 50mm Working catheter length 120 cm WRAP-L12050 1982203 P0704010102 2.730,00 €</t>
  </si>
  <si>
    <t>Wrapsody sellf expanding endograft. Diameter 12mmx Length 60mm Working catheter length 120 cm WRAP-L12060 1984279 P0704010102 2.730,00 €</t>
  </si>
  <si>
    <t>Wrapsody sellf expanding endograft. Diameter 12mmx Length 70mm Working catheter length 120 cm WRAP-L12070 1984280 P0704010102 2.730,00 €</t>
  </si>
  <si>
    <t>Wrapsody sellf expanding endograft. Diameter 12mmx Length 80mm Working catheter length 120 cm WRAP-L12080 1984281 P0704010102 2.730,00 €</t>
  </si>
  <si>
    <t>Wrapsody sellf expanding endograft. Diameter 14mmx Length 30mm Working catheter length 120 cm WRAP-L14030 1982204 P0704010102 2.730,00 €</t>
  </si>
  <si>
    <t>Wrapsody sellf expanding endograft. Diameter 14mmx Length 40mm Working catheter length 120 cm WRAP-L14040 1982205 P0704010102 2.730,00 €</t>
  </si>
  <si>
    <t>Wrapsody sellf expanding endograft. Diameter 14mmx Length 50mm Working catheter length 120 cm WRAP-L14050 1982206 P0704010102 2.730,00 €</t>
  </si>
  <si>
    <t>Wrapsody sellf expanding endograft. Diameter 14mmx Length 60mm Working catheter length 120 cm WRAP-L14060 1984282 P0704010102 2.730,00 €</t>
  </si>
  <si>
    <t>Wrapsody sellf expanding endograft. Diameter 14mmx Length 70mm Working catheter length 120 cm WRAP-L14070 1984283 P0704010102 2.730,00 €</t>
  </si>
  <si>
    <t>Wrapsody sellf expanding endograft. Diameter 14mmx Length 80mm Working catheter length 120 cm WRAP-L14080 1984284 P0704010102 2.730,00 €</t>
  </si>
  <si>
    <t>Wrapsody sellf expanding endograft. Diameter 16mmx Length 30mm Working catheter length 120cm WRAP-L16030 1984285 P0704010102 2.730,00 €</t>
  </si>
  <si>
    <t>Wrapsody sellf expanding endograft. Diameter 16mmx Length 40mm Working catheter length 120cm WRAP-L16040 1982208 P0704010102 2.730,00 €</t>
  </si>
  <si>
    <t>Wrapsody sellf expanding endograft. Diameter 16mmx Length 50mm Working catheter length 120cm WRAP-L16050 1982209 P0704010102 2.730,00 €</t>
  </si>
  <si>
    <t>Wrapsody sellf expanding endograft. Diameter 16mmx Length 60mm Working catheter length 120cm WRAP-L16060 1984286 P0704010102 2.730,00 €</t>
  </si>
  <si>
    <t>Wrapsody sellf expanding endograft. Diameter 16mmx Length 70mm Working catheter length 120cm WRAP-L16070 1984287 P0704010102 2.730,00 €</t>
  </si>
  <si>
    <t>Wrapsody sellf expanding endograft. Diameter 16mm x Length 80mm Working catheter length 120cm WRAP-L16080 1984288 P0704010102 2.730,00 €</t>
  </si>
  <si>
    <t>Wrapsody sellf expanding endograft. Diameter 6mm x Length 50mm Working catheter length 80cm WRAP-S06050 1984289 P0704010102 2.730,00 €</t>
  </si>
  <si>
    <t>Wrapsody sellf expanding endograft. Diameter 6mm x Length 75mm Working catheter length 80cm WRAP-S06075 1984290 P0704010102 2.730,00 €</t>
  </si>
  <si>
    <t>Wrapsody sellf expanding endograft. Diameter 6mm x Length 100mm Working catheter length 80cm WRAP-S06100 1984291 P0704010102 2.730,00 €</t>
  </si>
  <si>
    <t>Wrapsody sellf expanding endograft. Diameter 6mm x Length 125mm Working catheter length 80cm WRAP-S06125 1984292 P0704010102 2.730,00 €</t>
  </si>
  <si>
    <t>Wrapsody sellf expanding endograft. Diameter 7mm x Length 50mm Working catheter length 80cm WRAP-S07050 1984293 P0704010102 2.730,00 €</t>
  </si>
  <si>
    <t>Wrapsody sellf expanding endograft. Diameter 7mm x Length 75mm Working catheter length 80cm WRAP-S07075 1984294 P0704010102 2.730,00 €</t>
  </si>
  <si>
    <t>Wrapsody sellf expanding endograft. Diameter 7mm x Length 100mm Working catheter length 80cm WRAP-S07100 1984295 P0704010102 2.730,00 €</t>
  </si>
  <si>
    <t>Wrapsody sellf expanding endograft. Diameter 7mm x Length 125mm Working catheter length 80cm WRAP-S07125 1984296 P0704010102 2.730,00 €</t>
  </si>
  <si>
    <t>Wrapsody sellf expanding endograft. Diameter 8mm x Length 50mm Working catheter length 80cm WRAP-S08050 1984297 P0704010102 2.730,00 €</t>
  </si>
  <si>
    <t>Wrapsody sellf expanding endograft. Diameter 8mm x Length 75mm Working catheter length 80cm WRAP-S08075 1984298 P0704010102 2.730,00 €</t>
  </si>
  <si>
    <t>Wrapsody sellf expanding endograft. Diameter 8mm x Length 100mm Working catheter length 80cm WRAP-S08100 1984299 P0704010102 2.730,00 €</t>
  </si>
  <si>
    <t>Wrapsody sellf expanding endograft. Diameter 8mm x Length 125mm Working catheter length 80cm WRAP-S08125 1984300 P0704010102 2.730,00 €</t>
  </si>
  <si>
    <t>Wrapsody sellf expanding endograft. Diameter 9mm x Length 50mm Working catheter length 80cm WRAP-S09050 1984301 P0704010102 2.730,00 €</t>
  </si>
  <si>
    <t>Wrapsody sellf expanding endograft. Diameter 9mm x Length 75mm Working catheter length 80cm WRAP-S09075 1984302 P0704010102 2.730,00 €</t>
  </si>
  <si>
    <t>Wrapsody sellf expanding endograft. Diameter 9mm x Length 100mm Working catheter length 80cm WRAP-S09100 1984303 P0704010102 2.730,00 €</t>
  </si>
  <si>
    <t>Wrapsody sellf expanding endograft. Diameter 9mm x Length 125mm Working catheter length 80cm WRAP-S09125 1984305 P0704010102 2.730,00 €</t>
  </si>
  <si>
    <t>Advanta V12</t>
  </si>
  <si>
    <t>Endoprotesi espandibile su pallone GORE® VIABAHN® VBX</t>
  </si>
  <si>
    <t xml:space="preserve">BXA051502E </t>
  </si>
  <si>
    <t>BXA061502E</t>
  </si>
  <si>
    <t xml:space="preserve">BXA071502E </t>
  </si>
  <si>
    <t>BXA051902E</t>
  </si>
  <si>
    <t>BXA061902E</t>
  </si>
  <si>
    <t xml:space="preserve">BXA071902E </t>
  </si>
  <si>
    <t xml:space="preserve">BXB051502E </t>
  </si>
  <si>
    <t xml:space="preserve"> BXB061502E </t>
  </si>
  <si>
    <t>BXB071502E</t>
  </si>
  <si>
    <t xml:space="preserve">BXB051902E </t>
  </si>
  <si>
    <t xml:space="preserve"> BXB061902E</t>
  </si>
  <si>
    <t>BXB071902E</t>
  </si>
  <si>
    <t>BXA052902E</t>
  </si>
  <si>
    <t xml:space="preserve">BXA062902E </t>
  </si>
  <si>
    <t xml:space="preserve">BXA072902E </t>
  </si>
  <si>
    <t xml:space="preserve">BXA082902E </t>
  </si>
  <si>
    <t xml:space="preserve">BXA092902E </t>
  </si>
  <si>
    <t>BXA102902E</t>
  </si>
  <si>
    <t xml:space="preserve">BXA112902E </t>
  </si>
  <si>
    <t xml:space="preserve">BXAL082902E </t>
  </si>
  <si>
    <t>BXA053902E</t>
  </si>
  <si>
    <t>BXA063902E</t>
  </si>
  <si>
    <t>BXA073902E</t>
  </si>
  <si>
    <t>BXA083902E</t>
  </si>
  <si>
    <t>BXA093902E</t>
  </si>
  <si>
    <t>BXA103902E</t>
  </si>
  <si>
    <t xml:space="preserve">BXA113902E </t>
  </si>
  <si>
    <t xml:space="preserve">BXAL083902E </t>
  </si>
  <si>
    <t xml:space="preserve">BXB052902E </t>
  </si>
  <si>
    <t>BXB062902E</t>
  </si>
  <si>
    <t>BXB072902E</t>
  </si>
  <si>
    <t>BXB082902E</t>
  </si>
  <si>
    <t>BXB092902E</t>
  </si>
  <si>
    <t xml:space="preserve">BXBL082902E </t>
  </si>
  <si>
    <t>BXB053902E</t>
  </si>
  <si>
    <t xml:space="preserve">BXB063902E </t>
  </si>
  <si>
    <t>BXB073902E</t>
  </si>
  <si>
    <t>BXB083902E</t>
  </si>
  <si>
    <t>BXB093902E</t>
  </si>
  <si>
    <t xml:space="preserve">BXBL083902E </t>
  </si>
  <si>
    <t xml:space="preserve"> BXA055902E</t>
  </si>
  <si>
    <t xml:space="preserve">BXA065902E </t>
  </si>
  <si>
    <t>BXA075902E</t>
  </si>
  <si>
    <t xml:space="preserve">BXA085902E </t>
  </si>
  <si>
    <t>BXA095902E</t>
  </si>
  <si>
    <t xml:space="preserve">BXA105902E </t>
  </si>
  <si>
    <t>BXA115902E</t>
  </si>
  <si>
    <t xml:space="preserve">BXAL085902E </t>
  </si>
  <si>
    <t>BXA057902E</t>
  </si>
  <si>
    <t xml:space="preserve">BXA067902E </t>
  </si>
  <si>
    <t>BXA077902E</t>
  </si>
  <si>
    <t>BXA087902E</t>
  </si>
  <si>
    <t xml:space="preserve"> BXA097902E</t>
  </si>
  <si>
    <t>BXA107902E</t>
  </si>
  <si>
    <t>BXA117902E</t>
  </si>
  <si>
    <t xml:space="preserve"> BXAL087902E</t>
  </si>
  <si>
    <t xml:space="preserve"> BXB055902E</t>
  </si>
  <si>
    <t xml:space="preserve">BXB065902E </t>
  </si>
  <si>
    <t xml:space="preserve">BXB075902E </t>
  </si>
  <si>
    <t xml:space="preserve">BXB085902E </t>
  </si>
  <si>
    <t xml:space="preserve">BXB095902E </t>
  </si>
  <si>
    <t xml:space="preserve">BXBL085902E </t>
  </si>
  <si>
    <t>BXB057902E</t>
  </si>
  <si>
    <t>BXB067902E</t>
  </si>
  <si>
    <t>BXB077902E</t>
  </si>
  <si>
    <t xml:space="preserve">BXB087902E </t>
  </si>
  <si>
    <t xml:space="preserve">BXB097902E </t>
  </si>
  <si>
    <t xml:space="preserve">BXBL087902E </t>
  </si>
  <si>
    <t>BEGRAFT</t>
  </si>
  <si>
    <t>BGP1805-1</t>
  </si>
  <si>
    <t>BGP1805-2</t>
  </si>
  <si>
    <t xml:space="preserve">P0704020299 </t>
  </si>
  <si>
    <t>BGP2205-1</t>
  </si>
  <si>
    <t>BGP2205-2</t>
  </si>
  <si>
    <t>BGP2805-1</t>
  </si>
  <si>
    <t>BGP2805-2</t>
  </si>
  <si>
    <t>BGP3805-1</t>
  </si>
  <si>
    <t>BGP3805-2</t>
  </si>
  <si>
    <t>BGP5805-1</t>
  </si>
  <si>
    <t>BGP5805-2</t>
  </si>
  <si>
    <t>BGP1806-1</t>
  </si>
  <si>
    <t>BGP1806-2</t>
  </si>
  <si>
    <t>BGP2206-1</t>
  </si>
  <si>
    <t>BGP2206-2</t>
  </si>
  <si>
    <t>BGP2806-1</t>
  </si>
  <si>
    <t>BGP2806-2</t>
  </si>
  <si>
    <t>BGP3806-1</t>
  </si>
  <si>
    <t>BGP3806-2</t>
  </si>
  <si>
    <t>BGP5806-1</t>
  </si>
  <si>
    <t>BGP5806-2</t>
  </si>
  <si>
    <t>BGP1807-1</t>
  </si>
  <si>
    <t>BGP1807-2</t>
  </si>
  <si>
    <t>BGP2307-1</t>
  </si>
  <si>
    <t>BGP2307-2</t>
  </si>
  <si>
    <t>BGP2707-1</t>
  </si>
  <si>
    <t>BGP2707-2</t>
  </si>
  <si>
    <t>BGP3707-1</t>
  </si>
  <si>
    <t>BGP3707-2</t>
  </si>
  <si>
    <t>BGP5707-1</t>
  </si>
  <si>
    <t>BGP5707-2</t>
  </si>
  <si>
    <t>BGP2708-1</t>
  </si>
  <si>
    <t>BGP2708-2</t>
  </si>
  <si>
    <t>BGP3708-1</t>
  </si>
  <si>
    <t>BGP3708-2</t>
  </si>
  <si>
    <t>BGP5708-1</t>
  </si>
  <si>
    <t>BGP5708-2</t>
  </si>
  <si>
    <t>BGP2709-1</t>
  </si>
  <si>
    <t>BGP2709-2</t>
  </si>
  <si>
    <t>BGP3709-1</t>
  </si>
  <si>
    <t>BGP3709-2</t>
  </si>
  <si>
    <t>BGP5709-1</t>
  </si>
  <si>
    <t>BGP5709-2</t>
  </si>
  <si>
    <t>BGP2710-1</t>
  </si>
  <si>
    <t>BGP2710-2</t>
  </si>
  <si>
    <t>BGP3710-1</t>
  </si>
  <si>
    <t>BGP3710-2</t>
  </si>
  <si>
    <t>BGP5710-1</t>
  </si>
  <si>
    <t>BGP5710-2</t>
  </si>
  <si>
    <t xml:space="preserve">BEGRAFT </t>
  </si>
  <si>
    <t>Stent Carotideo “C-GUARD”</t>
  </si>
  <si>
    <t>CRX0620</t>
  </si>
  <si>
    <t>2616838/R </t>
  </si>
  <si>
    <t>CRX0630</t>
  </si>
  <si>
    <t>2616839/R </t>
  </si>
  <si>
    <t>CRX0640</t>
  </si>
  <si>
    <t>2616840/R </t>
  </si>
  <si>
    <t>CRX0660</t>
  </si>
  <si>
    <t>2616841/R </t>
  </si>
  <si>
    <t>CRX0720</t>
  </si>
  <si>
    <t>2616842/R </t>
  </si>
  <si>
    <t>CRX0730</t>
  </si>
  <si>
    <t>2616843/R </t>
  </si>
  <si>
    <t>CRX0740</t>
  </si>
  <si>
    <t>2616844/R </t>
  </si>
  <si>
    <t>CRX0820</t>
  </si>
  <si>
    <t>2618188/R </t>
  </si>
  <si>
    <t>CRX0830</t>
  </si>
  <si>
    <t>2616846/R </t>
  </si>
  <si>
    <t>CRX0840</t>
  </si>
  <si>
    <t>2616847/R </t>
  </si>
  <si>
    <t>CRX0860</t>
  </si>
  <si>
    <t>2618100/R </t>
  </si>
  <si>
    <t>CRX0920</t>
  </si>
  <si>
    <t>2616848/R </t>
  </si>
  <si>
    <t>CRX0930</t>
  </si>
  <si>
    <t>2616849/R </t>
  </si>
  <si>
    <t>CRX0940</t>
  </si>
  <si>
    <t>2616850/R </t>
  </si>
  <si>
    <t>CRX1020</t>
  </si>
  <si>
    <t>2616851/R </t>
  </si>
  <si>
    <t>CRX1030</t>
  </si>
  <si>
    <t>2616852/R </t>
  </si>
  <si>
    <t>CRX1040</t>
  </si>
  <si>
    <t>2616853/R </t>
  </si>
  <si>
    <t>CRX1060</t>
  </si>
  <si>
    <t>2616854/R </t>
  </si>
  <si>
    <t>TERUMO ROADSAVER</t>
  </si>
  <si>
    <t>RDS-0520-143RX</t>
  </si>
  <si>
    <t xml:space="preserve"> P0704020299</t>
  </si>
  <si>
    <t>RDS-0530-143RX</t>
  </si>
  <si>
    <t>RDS-0540-143RX</t>
  </si>
  <si>
    <t>RDS-0616-143RX</t>
  </si>
  <si>
    <t>RDS-0625-143RX</t>
  </si>
  <si>
    <t>RDS-0630-143RX</t>
  </si>
  <si>
    <t>RDS-0718-143RX</t>
  </si>
  <si>
    <t>RDS-0725-143RX</t>
  </si>
  <si>
    <t>RDS-0730-143RX</t>
  </si>
  <si>
    <t>RDS-0820-143RX</t>
  </si>
  <si>
    <t>RDS-0825-143RX</t>
  </si>
  <si>
    <t>RDS-0830-143RX</t>
  </si>
  <si>
    <t>RDS-0840-143RX</t>
  </si>
  <si>
    <t>RDS-0920-143RX</t>
  </si>
  <si>
    <t>RDS-0930-143RX</t>
  </si>
  <si>
    <t>RDS-1020-143RX</t>
  </si>
  <si>
    <t>RDS-1030-143RX</t>
  </si>
  <si>
    <t>Carotid Wallstent  Monorail</t>
  </si>
  <si>
    <t>Carotid Wallstent Monorail</t>
  </si>
  <si>
    <t>H965SCH647090</t>
  </si>
  <si>
    <t>16223/R</t>
  </si>
  <si>
    <t>CAROTID WALLSTENT MONORAIL     NOM. 7/50MM    F.O. 8/36MM Comp. Guida .014"</t>
  </si>
  <si>
    <t>H965SCH647070</t>
  </si>
  <si>
    <t>CAROTID WALLSTENT MONORAIL     NOM. 7/30MM    F.O. 8/21MM Comp. Guida .014"</t>
  </si>
  <si>
    <t>H965SCH647140</t>
  </si>
  <si>
    <t>CAROTID WALLSTENT MONORAIL     NOM. 9/50MM    F.O. 10/37MM Comp. Guida .014"</t>
  </si>
  <si>
    <t>H965SCH647080</t>
  </si>
  <si>
    <t>CAROTID WALLSTENT MONORAIL     NOM. 7/40MM    F.O. 8/29MM Comp. Guida .014"</t>
  </si>
  <si>
    <t>H965SCH647130</t>
  </si>
  <si>
    <t>CAROTID WALLSTENT MONORAIL     NOM. 9/40MM    F.O. 10/31MM Comp. Guida .014"</t>
  </si>
  <si>
    <t>H965SCH647010</t>
  </si>
  <si>
    <t>CAROTID WALLSTENT MONORAIL     NOM. 5/30MM    F.O. 6/22MM Comp. Guida .014"</t>
  </si>
  <si>
    <t>H965SCH647120</t>
  </si>
  <si>
    <t>CAROTID WALLSTENT MONORAIL     NOM. 9/30MM    F.O. 10/24MM Comp. Guida .014"</t>
  </si>
  <si>
    <t>XACT</t>
  </si>
  <si>
    <t>XRX 020 07S</t>
  </si>
  <si>
    <t>XRX 020 08S</t>
  </si>
  <si>
    <t>XRX 020 09S</t>
  </si>
  <si>
    <t>XRX 020 10S</t>
  </si>
  <si>
    <t>XRX 030 07S</t>
  </si>
  <si>
    <t>XRX 030 08S</t>
  </si>
  <si>
    <t>XRX 030 09S</t>
  </si>
  <si>
    <t>XRX 030 10S</t>
  </si>
  <si>
    <t>XRX 030 08T</t>
  </si>
  <si>
    <t>XRX 030 09T</t>
  </si>
  <si>
    <t>XRX 030 10T</t>
  </si>
  <si>
    <t>XRX 040 08T</t>
  </si>
  <si>
    <t>XRX 040 09T</t>
  </si>
  <si>
    <t>XRX 040 10T</t>
  </si>
  <si>
    <t>ACCULINK</t>
  </si>
  <si>
    <t>1010126-20</t>
  </si>
  <si>
    <t>1010127-20</t>
  </si>
  <si>
    <t>1010128-20</t>
  </si>
  <si>
    <t>1010129-20</t>
  </si>
  <si>
    <t>1010130-20</t>
  </si>
  <si>
    <t>1010131-20</t>
  </si>
  <si>
    <t>1010126-30</t>
  </si>
  <si>
    <t>1010127-30</t>
  </si>
  <si>
    <t>1010128-30</t>
  </si>
  <si>
    <t>1010129-30</t>
  </si>
  <si>
    <t>1010130-30</t>
  </si>
  <si>
    <t>1010131-30</t>
  </si>
  <si>
    <t>1010132-30</t>
  </si>
  <si>
    <t>1010133-30</t>
  </si>
  <si>
    <t>1010126-40</t>
  </si>
  <si>
    <t>1010127-40</t>
  </si>
  <si>
    <t>1010128-40</t>
  </si>
  <si>
    <t>1010129-40</t>
  </si>
  <si>
    <t>1010130-40</t>
  </si>
  <si>
    <t>1010131-40</t>
  </si>
  <si>
    <t>1010132-40</t>
  </si>
  <si>
    <t>1010133-40</t>
  </si>
  <si>
    <t>PRECISE PRO RX</t>
  </si>
  <si>
    <t>PRECISE PRO  RX - Stent 5mm x 2cm - RX 5F - catetere cm 135</t>
  </si>
  <si>
    <t>PC0520XCE</t>
  </si>
  <si>
    <t>2240496</t>
  </si>
  <si>
    <t>PRECISE PRO  RX - Stent 5mm x 3cm - RX 5F - catetere cm 135</t>
  </si>
  <si>
    <t>PC0530XCE</t>
  </si>
  <si>
    <t>2246121</t>
  </si>
  <si>
    <t>PRECISE PRO  RX - Stent 5mm x 4cm - RX 5F - catetere cm 135</t>
  </si>
  <si>
    <t>PC0540XCE</t>
  </si>
  <si>
    <t>2246126</t>
  </si>
  <si>
    <t>PRECISE PRO  RX - Stent 6mm x 2cm - RX 5F - catetere cm 135</t>
  </si>
  <si>
    <t>PC0620XCE</t>
  </si>
  <si>
    <t>2246131</t>
  </si>
  <si>
    <t>PRECISE PRO  RX - Stent 6mm x 3cm - RX 5F - catetere cm 135</t>
  </si>
  <si>
    <t>PC0630XCE</t>
  </si>
  <si>
    <t>2246181</t>
  </si>
  <si>
    <t>PRECISE PRO  RX -  Stent 6mm x 4cm - RX 5F - catetere cm 135</t>
  </si>
  <si>
    <t>PC0640XCE</t>
  </si>
  <si>
    <t>2246218</t>
  </si>
  <si>
    <t>PRECISE PRO  RX -  Stent 7mm x 2cm - RX 5F - catetere cm 135</t>
  </si>
  <si>
    <t>PC0720XCE</t>
  </si>
  <si>
    <t>2246219</t>
  </si>
  <si>
    <t>PRECISE PRO  RX -  Stent 7mm x 3cm - RX 5F - catetere cm 135</t>
  </si>
  <si>
    <t>PC0730XCE</t>
  </si>
  <si>
    <t>2246220</t>
  </si>
  <si>
    <t>PRECISE PRO  RX -  Stent 7mm x 4cm - RX 5F - catetere cm 135</t>
  </si>
  <si>
    <t>PC0740XCE</t>
  </si>
  <si>
    <t>2246222</t>
  </si>
  <si>
    <t>PRECISE PRO  RX -  Stent 8mm x 2cm - RX 5F - catetere cm 135</t>
  </si>
  <si>
    <t>PC0820XCE</t>
  </si>
  <si>
    <t>2246224</t>
  </si>
  <si>
    <t>PRECISE PRO  RX -  Stent 8mm x 3cm - RX 5F  - catetere cm 135</t>
  </si>
  <si>
    <t>PC0830XCE</t>
  </si>
  <si>
    <t>2246226</t>
  </si>
  <si>
    <t>PRECISE PRO  RX -  Stent 8mm x 4cm - RX 5F  - catetere cm 135</t>
  </si>
  <si>
    <t>PC0840XCE</t>
  </si>
  <si>
    <t>2246230</t>
  </si>
  <si>
    <t>PRECISE PRO  RX -  Stent 9mm x 3cm - RX 6F - catetere cm 135</t>
  </si>
  <si>
    <t>PC0930XCE</t>
  </si>
  <si>
    <t>2246265</t>
  </si>
  <si>
    <t>PRECISE PRO  RX -  Stent 9mm x 4cm - RX 6F - catetere cm 135</t>
  </si>
  <si>
    <t>PC0940XCE</t>
  </si>
  <si>
    <t>2246280</t>
  </si>
  <si>
    <t>PRECISE PRO  RX -  Stent 10mm x 3cm - RX 6F - catetere cm 135</t>
  </si>
  <si>
    <t>PC1030XCE</t>
  </si>
  <si>
    <t>2246282</t>
  </si>
  <si>
    <t>PRECISE PRO  RX -  Stent 10mm x 4cm - RX 6F - catetere cm 135</t>
  </si>
  <si>
    <t>PC1040XCE</t>
  </si>
  <si>
    <t>2246284</t>
  </si>
  <si>
    <t>PROTEGÈ RX</t>
  </si>
  <si>
    <t>SEPX-10-20-135</t>
  </si>
  <si>
    <t>2543332/R</t>
  </si>
  <si>
    <t>SEPX-10-30-135</t>
  </si>
  <si>
    <t>2543333/R</t>
  </si>
  <si>
    <t>SEPX-10-40-135</t>
  </si>
  <si>
    <t>2543334/R</t>
  </si>
  <si>
    <t>SEPX-10-60-135</t>
  </si>
  <si>
    <t>2543282/R</t>
  </si>
  <si>
    <t>SEPX-10-7-30-135</t>
  </si>
  <si>
    <t>2543335/R</t>
  </si>
  <si>
    <t>SEPX-10-7-40-135</t>
  </si>
  <si>
    <t>2543336/R</t>
  </si>
  <si>
    <t>SEPX-6-20-135</t>
  </si>
  <si>
    <t>2543337/R</t>
  </si>
  <si>
    <t>SEPX-6-30-135</t>
  </si>
  <si>
    <t>2543338/R</t>
  </si>
  <si>
    <t>SEPX-6-40-135</t>
  </si>
  <si>
    <t>2543339/R</t>
  </si>
  <si>
    <t>SEPX-6-60-135</t>
  </si>
  <si>
    <t>2543340/R</t>
  </si>
  <si>
    <t>SEPX-7-20-135</t>
  </si>
  <si>
    <t>2543341/R</t>
  </si>
  <si>
    <t>SEPX-7-30-135</t>
  </si>
  <si>
    <t>2543342/R</t>
  </si>
  <si>
    <t>SEPX-7-40-135</t>
  </si>
  <si>
    <t>2543343/R</t>
  </si>
  <si>
    <t>SEPX-7-60-135</t>
  </si>
  <si>
    <t>2543344/R</t>
  </si>
  <si>
    <t>SEPX-8-20-135</t>
  </si>
  <si>
    <t>2543345/R</t>
  </si>
  <si>
    <t>SEPX-8-30-135</t>
  </si>
  <si>
    <t>2543346/R</t>
  </si>
  <si>
    <t>SEPX-8-40-135</t>
  </si>
  <si>
    <t>2543347/R</t>
  </si>
  <si>
    <t>SEPX-8-6-30-135</t>
  </si>
  <si>
    <t>2543349/R</t>
  </si>
  <si>
    <t>SEPX-8-6-40-135</t>
  </si>
  <si>
    <t>2543350/R</t>
  </si>
  <si>
    <t>SEPX-8-60-135</t>
  </si>
  <si>
    <t>2543348/R</t>
  </si>
  <si>
    <t>SEPX-9-20-135</t>
  </si>
  <si>
    <t>2543351/R</t>
  </si>
  <si>
    <t>SEPX-9-30-135</t>
  </si>
  <si>
    <t>2543352/R</t>
  </si>
  <si>
    <t>SEPX-9-40-135</t>
  </si>
  <si>
    <t>2543353/R</t>
  </si>
  <si>
    <t>SEPX-9-60-135</t>
  </si>
  <si>
    <t>2543354/R</t>
  </si>
  <si>
    <t>ELUVIA Drug-Eluting Vascular Stent System</t>
  </si>
  <si>
    <t>ELUVIATM Drug-Eluting Vascular Stent System</t>
  </si>
  <si>
    <t>H74939295601270</t>
  </si>
  <si>
    <t>2367117/R</t>
  </si>
  <si>
    <t>P0704020203</t>
  </si>
  <si>
    <t>ELUVIA DES SFA, 6X120, 75 cm</t>
  </si>
  <si>
    <t>H74939295600470</t>
  </si>
  <si>
    <t>ELUVIA DES SFA, 6X40, 75 cm</t>
  </si>
  <si>
    <t>H74939295601210</t>
  </si>
  <si>
    <t>ELUVIA DES SFA, 6X120, 130 cm</t>
  </si>
  <si>
    <t>H74939295600410</t>
  </si>
  <si>
    <t>ELUVIA DES SFA, 6X40, 130 cm</t>
  </si>
  <si>
    <t>H74939295600810</t>
  </si>
  <si>
    <t>ELUVIA DES SFA, 6X80, 130 cm</t>
  </si>
  <si>
    <t>H74939295700870</t>
  </si>
  <si>
    <t>ELUVIA DES SFA, 7X80, 75 cm</t>
  </si>
  <si>
    <t>H74939295701010</t>
  </si>
  <si>
    <t>ELUVIA DES SFA, 7X100, 130 cm</t>
  </si>
  <si>
    <t>H74939295601010</t>
  </si>
  <si>
    <t>ELUVIA DES SFA, 6X100, 130 cm</t>
  </si>
  <si>
    <t>H74939295600670</t>
  </si>
  <si>
    <t>ELUVIA DES SFA, 6X60, 75 cm</t>
  </si>
  <si>
    <t>H74939295601070</t>
  </si>
  <si>
    <t>ELUVIA DES SFA, 6X100, 75 cm</t>
  </si>
  <si>
    <t>H74939295701270</t>
  </si>
  <si>
    <t>ELUVIA DES SFA, 7X120, 75 cm</t>
  </si>
  <si>
    <t>H74939295600870</t>
  </si>
  <si>
    <t>ELUVIA DES SFA, 6X80, 75 cm</t>
  </si>
  <si>
    <t>H74939295701070</t>
  </si>
  <si>
    <t>ELUVIA DES SFA, 7X100, 75 cm</t>
  </si>
  <si>
    <t>H74939295700810</t>
  </si>
  <si>
    <t>ELUVIA DES SFA, 7X80, 130 cm</t>
  </si>
  <si>
    <t>H74939295700610</t>
  </si>
  <si>
    <t>ELUVIA DES SFA, 7X60, 130 cm</t>
  </si>
  <si>
    <t>H74939295600610</t>
  </si>
  <si>
    <t>ELUVIA DES SFA, 6X60, 130 cm</t>
  </si>
  <si>
    <t>H74939295700670</t>
  </si>
  <si>
    <t>ELUVIA DES SFA, 7X60, 75 cm</t>
  </si>
  <si>
    <t>H74939295700410</t>
  </si>
  <si>
    <t>ELUVIA DES SFA, 7X40, 130 cm</t>
  </si>
  <si>
    <t>H74939295700470</t>
  </si>
  <si>
    <t>ELUVIA DES SFA, 7X40, 75 cm</t>
  </si>
  <si>
    <t>H74939295701210</t>
  </si>
  <si>
    <t>ELUVIA DES SFA, 7X120, 130 cm</t>
  </si>
  <si>
    <t>H74939295601510</t>
  </si>
  <si>
    <t>ELUVIA LL - DES SFA, 6X150, 130 cm</t>
  </si>
  <si>
    <t>H74939295701570</t>
  </si>
  <si>
    <t>ELUVIA LL - DES SFA, 7X150, 75 cm</t>
  </si>
  <si>
    <t>H74939295701510</t>
  </si>
  <si>
    <t>ELUVIA LL - DES SFA, 7X150, 130 cm</t>
  </si>
  <si>
    <t>H74939295601570</t>
  </si>
  <si>
    <t>ELUVIA LL - DES SFA, 6X150, 75 cm</t>
  </si>
  <si>
    <t xml:space="preserve"> Stent periferico a eluizione di farmaco Zilver® 
PTX® </t>
  </si>
  <si>
    <t>ZISV6-35-125-5.0-100-PTX 2565245 P0704020203</t>
  </si>
  <si>
    <t>ZISV6-35-125-5.0-120-PTX 2565245 P0704020203</t>
  </si>
  <si>
    <t>ZISV6-35-125-5.0-140-PTX 2565245 P0704020203</t>
  </si>
  <si>
    <t>ZISV6-35-125-5.0-40-PTX 2565263 P0704020203</t>
  </si>
  <si>
    <t>ZISV6-35-125-5.0-60-PTX 2565245 P0704020203</t>
  </si>
  <si>
    <t>ZISV6-35-125-5.0-80-PTX 2565246 P0704020203</t>
  </si>
  <si>
    <t>ZISV6-35-125-6.0-100-PTX 2565245 P0704020203</t>
  </si>
  <si>
    <t>ZISV6-35-125-6.0-120-PTX 2565245 P0704020203</t>
  </si>
  <si>
    <t>ZISV6-35-125-6.0-140-PTX 2565246 P0704020203</t>
  </si>
  <si>
    <t>ZISV6-35-125-6.0-40-PTX 2565245 P0704020203</t>
  </si>
  <si>
    <t>ZISV6-35-125-6.0-60-PTX 2565247 P0704020203</t>
  </si>
  <si>
    <t>ZISV6-35-125-6.0-80-PTX 2565247 P0704020203</t>
  </si>
  <si>
    <t>ZISV6-35-125-7.0-100-PTX 2565247 P0704020203</t>
  </si>
  <si>
    <t>ZISV6-35-125-7.0-120-PTX 2565247 P0704020203</t>
  </si>
  <si>
    <t>ZISV6-35-125-7.0-140-PTX 2565248 P0704020203</t>
  </si>
  <si>
    <t>ZISV6-35-125-7.0-40-PTX 2565248 P0704020203</t>
  </si>
  <si>
    <t>ZISV6-35-125-7.0-60-PTX 2565248 P0704020203</t>
  </si>
  <si>
    <t>ZISV6-35-125-7.0-80-PTX 2565248 P0704020203</t>
  </si>
  <si>
    <t>ZISV6-35-125-8.0-100-PTX 2565249 P0704020203</t>
  </si>
  <si>
    <t>ZISV6-35-125-8.0-120-PTX 2565249 P0704020203</t>
  </si>
  <si>
    <t>ZISV6-35-125-8.0-40-PTX 2565265 P0704020203</t>
  </si>
  <si>
    <t>ZISV6-35-125-8.0-60-PTX 2565249 P0704020203</t>
  </si>
  <si>
    <t>ZISV6-35-125-8.0-80-PTX 2565249 P0704020203</t>
  </si>
  <si>
    <t>ZISV6-35-80-5.0-100-PTX 2565250 P0704020203</t>
  </si>
  <si>
    <t>ZISV6-35-80-5.0-120-PTX 2565250 P0704020203</t>
  </si>
  <si>
    <t>ZISV6-35-80-5.0-140-PTX 2565250 P0704020203</t>
  </si>
  <si>
    <t>ZISV6-35-80-5.0-40-PTX 2565266 P0704020203</t>
  </si>
  <si>
    <t>ZISV6-35-80-5.0-60-PTX 2565250 P0704020203</t>
  </si>
  <si>
    <t>ZISV6-35-80-5.0-80-PTX 2565251 P0704020203</t>
  </si>
  <si>
    <t>ZISV6-35-80-6.0-100-PTX 2565251 P0704020203</t>
  </si>
  <si>
    <t>ZISV6-35-80-6.0-120-PTX 2565251 P0704020203</t>
  </si>
  <si>
    <t>ZISV6-35-80-6.0-140-PTX 2565251 P0704020203</t>
  </si>
  <si>
    <t>ZISV6-35-80-6.0-40-PTX 2565267 P0704020203</t>
  </si>
  <si>
    <t>ZISV6-35-80-6.0-60-PTX 2565252 P0704020203</t>
  </si>
  <si>
    <t>ZISV6-35-80-6.0-80-PTX 2565252 P0704020203</t>
  </si>
  <si>
    <t>ZISV6-35-80-7.0-100-PTX 2565252 P0704020203</t>
  </si>
  <si>
    <t>ZISV6-35-80-7.0-120-PTX 2565252 P0704020203</t>
  </si>
  <si>
    <t>ZISV6-35-80-7.0-140-PTX 2565253 P0704020203</t>
  </si>
  <si>
    <t>ZISV6-35-80-7.0-40-PTX 2565253 P0704020203</t>
  </si>
  <si>
    <t>ZISV6-35-80-7.0-60-PTX 2565253 P0704020203</t>
  </si>
  <si>
    <t>ZISV6-35-80-7.0-80-PTX 2565253 P0704020203</t>
  </si>
  <si>
    <t>ZISV6-35-80-8.0-100-PTX 1244909 P0704020203</t>
  </si>
  <si>
    <t>ZISV6-35-80-8.0-120-PTX 1244910 P0704020203</t>
  </si>
  <si>
    <t>ZISV6-35-80-8.0-40-PTX 1244910 P0704020203</t>
  </si>
  <si>
    <t>ZISV6-35-80-8.0-60-PTX 1244910 P0704020203</t>
  </si>
  <si>
    <t>ZISV6-35-80-8.0-80-PTX 1244910 P0704020203</t>
  </si>
  <si>
    <t>NITIDES</t>
  </si>
  <si>
    <t>ICNI6020S</t>
  </si>
  <si>
    <t>ICNI6040S</t>
  </si>
  <si>
    <t>ICNI6060S</t>
  </si>
  <si>
    <t>ICNI6080S</t>
  </si>
  <si>
    <t>ICNI60100S</t>
  </si>
  <si>
    <t>ICNI60120S</t>
  </si>
  <si>
    <t>ICNI60150S</t>
  </si>
  <si>
    <t>ICNI7020S</t>
  </si>
  <si>
    <t>ICNI7040S</t>
  </si>
  <si>
    <t>ICNI7060S</t>
  </si>
  <si>
    <t>ICNI7080S</t>
  </si>
  <si>
    <t>ICNI70100S</t>
  </si>
  <si>
    <t>ICNI70120S</t>
  </si>
  <si>
    <t>ICNI70150S</t>
  </si>
  <si>
    <t>ICNI8020S</t>
  </si>
  <si>
    <t>ICNI8040S</t>
  </si>
  <si>
    <t>ICNI8060S</t>
  </si>
  <si>
    <t>ICNI8080S</t>
  </si>
  <si>
    <t>ICNI80100S</t>
  </si>
  <si>
    <t>ICNI80120S</t>
  </si>
  <si>
    <t>ICNI80150S</t>
  </si>
  <si>
    <t>ICNI6020L</t>
  </si>
  <si>
    <t>ICNI6040L</t>
  </si>
  <si>
    <t>ICNI6060L</t>
  </si>
  <si>
    <t>ICNI6080L</t>
  </si>
  <si>
    <t>ICNI60100L</t>
  </si>
  <si>
    <t>ICNI60120L</t>
  </si>
  <si>
    <t>ICNI60150L</t>
  </si>
  <si>
    <t>ICNI7020L</t>
  </si>
  <si>
    <t>ICNI7040L</t>
  </si>
  <si>
    <t>ICNI7060L</t>
  </si>
  <si>
    <t>ICNI7080L</t>
  </si>
  <si>
    <t>ICNI70100L</t>
  </si>
  <si>
    <t>ICNI70120L</t>
  </si>
  <si>
    <t>ICNI70150L</t>
  </si>
  <si>
    <t>ICNI8020L</t>
  </si>
  <si>
    <t>ICNI8040L</t>
  </si>
  <si>
    <t>ICNI8060L</t>
  </si>
  <si>
    <t>ICNI8080L</t>
  </si>
  <si>
    <t>ICNI80100L</t>
  </si>
  <si>
    <t>ICNI80120L</t>
  </si>
  <si>
    <t>ICNI80150L</t>
  </si>
  <si>
    <t>CRE8 BTK</t>
  </si>
  <si>
    <t>ICLK22508</t>
  </si>
  <si>
    <t>ICLK22512</t>
  </si>
  <si>
    <t>ICLK22516</t>
  </si>
  <si>
    <t>ICLK22520</t>
  </si>
  <si>
    <t>ICLK22525</t>
  </si>
  <si>
    <t>ICLK22531</t>
  </si>
  <si>
    <t>ICLK2508</t>
  </si>
  <si>
    <t>ICLK2512</t>
  </si>
  <si>
    <t>ICLK2516</t>
  </si>
  <si>
    <t>ICLK2520</t>
  </si>
  <si>
    <t>ICLK2525</t>
  </si>
  <si>
    <t>ICLK2531</t>
  </si>
  <si>
    <t>ICLK2538</t>
  </si>
  <si>
    <t>ICLK27508</t>
  </si>
  <si>
    <t>ICLK27512</t>
  </si>
  <si>
    <t>ICLK27516</t>
  </si>
  <si>
    <t>ICLK27520</t>
  </si>
  <si>
    <t>ICLK27525</t>
  </si>
  <si>
    <t>ICLK27531</t>
  </si>
  <si>
    <t>ICLK27538</t>
  </si>
  <si>
    <t>ICLK3008</t>
  </si>
  <si>
    <t>ICLK3012</t>
  </si>
  <si>
    <t>ICLK3016</t>
  </si>
  <si>
    <t>ICLK3020</t>
  </si>
  <si>
    <t>ICLK3025</t>
  </si>
  <si>
    <t>ICLK3031</t>
  </si>
  <si>
    <t>ICLK3038</t>
  </si>
  <si>
    <t>ICLK3508</t>
  </si>
  <si>
    <t>ICLK3512</t>
  </si>
  <si>
    <t>ICLK3516</t>
  </si>
  <si>
    <t>ICLK3520</t>
  </si>
  <si>
    <t>ICLK3525</t>
  </si>
  <si>
    <t>ICLK3531</t>
  </si>
  <si>
    <t>ICLK3538</t>
  </si>
  <si>
    <t>ICLK4008</t>
  </si>
  <si>
    <t>ICLK4012</t>
  </si>
  <si>
    <t>ICLK4016</t>
  </si>
  <si>
    <t>ICLK4020</t>
  </si>
  <si>
    <t>ICLK4025</t>
  </si>
  <si>
    <t>ICLK4031</t>
  </si>
  <si>
    <t>ICLK4038</t>
  </si>
  <si>
    <t>ICLK4512</t>
  </si>
  <si>
    <t>ICLK4516</t>
  </si>
  <si>
    <t>ICLK4520</t>
  </si>
  <si>
    <t>ICLK4525</t>
  </si>
  <si>
    <t>ICLK4531</t>
  </si>
  <si>
    <t>ICLK2546</t>
  </si>
  <si>
    <t>ICLK27546</t>
  </si>
  <si>
    <t>ICLK3046</t>
  </si>
  <si>
    <t>ICLK3546</t>
  </si>
  <si>
    <t>Angiolite BTK</t>
  </si>
  <si>
    <t xml:space="preserve">SPCDSR14 150 200 009 </t>
  </si>
  <si>
    <t xml:space="preserve">SPCDSR14 150 200 014 </t>
  </si>
  <si>
    <t xml:space="preserve">SPCDSR14 150 200 016 </t>
  </si>
  <si>
    <t xml:space="preserve">SPCDSR14 150 200 019 </t>
  </si>
  <si>
    <t xml:space="preserve">SPCDSR14 150 200 024 </t>
  </si>
  <si>
    <t xml:space="preserve">SPCDSR14 150 200 029 </t>
  </si>
  <si>
    <t xml:space="preserve">SPCDSR14 150 200 034 </t>
  </si>
  <si>
    <t xml:space="preserve">SPCDSR14 150 200 039 </t>
  </si>
  <si>
    <t xml:space="preserve">SPCDSR14 150 225 009 </t>
  </si>
  <si>
    <t xml:space="preserve">SPCDSR14 150 225 014 </t>
  </si>
  <si>
    <t xml:space="preserve">SPCDSR14 150 225 016 </t>
  </si>
  <si>
    <t xml:space="preserve">SPCDSR14 150 225 019 </t>
  </si>
  <si>
    <t xml:space="preserve">SPCDSR14 150 225 024 </t>
  </si>
  <si>
    <t xml:space="preserve">SPCDSR14 150 225 029 </t>
  </si>
  <si>
    <t xml:space="preserve">SPCDSR14 150 225 034 </t>
  </si>
  <si>
    <t xml:space="preserve">SPCDSR14 150 225 039 </t>
  </si>
  <si>
    <t xml:space="preserve">SPCDSR14 150 250 009 </t>
  </si>
  <si>
    <t xml:space="preserve">SPCDSR14 150 250 014 </t>
  </si>
  <si>
    <t xml:space="preserve">SPCDSR14 150 250 016 </t>
  </si>
  <si>
    <t xml:space="preserve">SPCDSR14 150 250 019 </t>
  </si>
  <si>
    <t xml:space="preserve">SPCDSR14 150 250 024 </t>
  </si>
  <si>
    <t xml:space="preserve">SPCDSR14 150 250 029 </t>
  </si>
  <si>
    <t xml:space="preserve">SPCDSR14 150 250 034 </t>
  </si>
  <si>
    <t xml:space="preserve">SPCDSR14 150 250 039 </t>
  </si>
  <si>
    <t xml:space="preserve">SPCDSR14 150 275 009 </t>
  </si>
  <si>
    <t xml:space="preserve">SPCDSR14 150 275 014 </t>
  </si>
  <si>
    <t xml:space="preserve">SPCDSR14 150 275 016 </t>
  </si>
  <si>
    <t xml:space="preserve">SPCDSR14 150 275 019 </t>
  </si>
  <si>
    <t xml:space="preserve">SPCDSR14 150 275 024 </t>
  </si>
  <si>
    <t xml:space="preserve">SPCDSR14 150 275 029 </t>
  </si>
  <si>
    <t xml:space="preserve">SPCDSR14 150 275 034 </t>
  </si>
  <si>
    <t xml:space="preserve">SPCDSR14 150 275 039 </t>
  </si>
  <si>
    <t xml:space="preserve">SPCDSR14 150 300 009 </t>
  </si>
  <si>
    <t xml:space="preserve">SPCDSR14 150 300 014 </t>
  </si>
  <si>
    <t xml:space="preserve">SPCDSR14 150 300 016 </t>
  </si>
  <si>
    <t xml:space="preserve">SPCDSR14 150 300 019 </t>
  </si>
  <si>
    <t xml:space="preserve">SPCDSR14 150 300 024 </t>
  </si>
  <si>
    <t xml:space="preserve">SPCDSR14 150 300 029 </t>
  </si>
  <si>
    <t xml:space="preserve">SPCDSR14 150 300 034 </t>
  </si>
  <si>
    <t xml:space="preserve">SPCDSR14 150 300 039 </t>
  </si>
  <si>
    <t xml:space="preserve">SPCDSR14 150 350 009 </t>
  </si>
  <si>
    <t xml:space="preserve">SPCDSR14 150 350 014 </t>
  </si>
  <si>
    <t xml:space="preserve">SPCDSR14 150 350 016 </t>
  </si>
  <si>
    <t xml:space="preserve">SPCDSR14 150 350 019 </t>
  </si>
  <si>
    <t xml:space="preserve">SPCDSR14 150 350 024 </t>
  </si>
  <si>
    <t xml:space="preserve">SPCDSR14 150 350 029 </t>
  </si>
  <si>
    <t xml:space="preserve">SPCDSR14 150 350 034 </t>
  </si>
  <si>
    <t xml:space="preserve">SPCDSR14 150 350 039 </t>
  </si>
  <si>
    <t xml:space="preserve">SPCDSR14 150 400 009 </t>
  </si>
  <si>
    <t xml:space="preserve">SPCDSR14 150 400 014 </t>
  </si>
  <si>
    <t xml:space="preserve">SPCDSR14 150 400 016 </t>
  </si>
  <si>
    <t xml:space="preserve">SPCDSR14 150 400 019 </t>
  </si>
  <si>
    <t xml:space="preserve">SPCDSR14 150 400 024 </t>
  </si>
  <si>
    <t xml:space="preserve">SPCDSR14 150 400 029 </t>
  </si>
  <si>
    <t xml:space="preserve">SPCDSR14 150 400 034 </t>
  </si>
  <si>
    <t xml:space="preserve">SPCDSR14 150 400 039 </t>
  </si>
  <si>
    <t xml:space="preserve">SPCDSR14 150 450 014 </t>
  </si>
  <si>
    <t xml:space="preserve">SPCDSR14 150 450 016 </t>
  </si>
  <si>
    <t xml:space="preserve">SPCDSR14 150 450 019 </t>
  </si>
  <si>
    <t xml:space="preserve">SPCDSR14 150 450 024 </t>
  </si>
  <si>
    <t xml:space="preserve">SPCDSR14 150 450 029 </t>
  </si>
  <si>
    <t xml:space="preserve">SPCDSR14 150 450 034 </t>
  </si>
  <si>
    <t xml:space="preserve">SPCDSR14 150 450 039 </t>
  </si>
  <si>
    <t>Stent venoso VENOVO™</t>
  </si>
  <si>
    <t>VENEL10040</t>
  </si>
  <si>
    <t>P070402020199</t>
  </si>
  <si>
    <t>VENEL10060</t>
  </si>
  <si>
    <t>VENEL10080</t>
  </si>
  <si>
    <t>VENEL10100</t>
  </si>
  <si>
    <t>VENEL10120</t>
  </si>
  <si>
    <t>VENEL10140</t>
  </si>
  <si>
    <t>VENEL10160</t>
  </si>
  <si>
    <t>VENEL12040</t>
  </si>
  <si>
    <t>VENEL12060</t>
  </si>
  <si>
    <t>VENEL12080</t>
  </si>
  <si>
    <t>VENEL12100</t>
  </si>
  <si>
    <t>VENEL12120</t>
  </si>
  <si>
    <t>VENEL12140</t>
  </si>
  <si>
    <t>VENEL12160</t>
  </si>
  <si>
    <t>VENEL14040</t>
  </si>
  <si>
    <t>VENEL14060</t>
  </si>
  <si>
    <t>VENEL14080</t>
  </si>
  <si>
    <t>VENEL14100</t>
  </si>
  <si>
    <t>VENEL14120</t>
  </si>
  <si>
    <t>VENEL14140</t>
  </si>
  <si>
    <t>VENEL14160</t>
  </si>
  <si>
    <t>VENEL16040</t>
  </si>
  <si>
    <t>VENEL16060</t>
  </si>
  <si>
    <t>VENEL16080</t>
  </si>
  <si>
    <t>VENEL16100</t>
  </si>
  <si>
    <t>VENEL16120</t>
  </si>
  <si>
    <t>VENEL16140</t>
  </si>
  <si>
    <t>VENEL16160</t>
  </si>
  <si>
    <t>VENEL18040</t>
  </si>
  <si>
    <t>VENEL18060</t>
  </si>
  <si>
    <t>VENEL18080</t>
  </si>
  <si>
    <t>VENEL18100</t>
  </si>
  <si>
    <t>VENEL18120</t>
  </si>
  <si>
    <t>VENEL18140</t>
  </si>
  <si>
    <t>VENEL18160</t>
  </si>
  <si>
    <t>VENEL20040</t>
  </si>
  <si>
    <t>VENEL20060</t>
  </si>
  <si>
    <t>VENEL20080</t>
  </si>
  <si>
    <t>VENEL20100</t>
  </si>
  <si>
    <t>VENEL20120</t>
  </si>
  <si>
    <t>VENEL20140</t>
  </si>
  <si>
    <t>VENEL20160</t>
  </si>
  <si>
    <t>VENEM10040</t>
  </si>
  <si>
    <t>VENEM10060</t>
  </si>
  <si>
    <t>VENEM10080</t>
  </si>
  <si>
    <t>VENEM10100</t>
  </si>
  <si>
    <t>VENEM10120</t>
  </si>
  <si>
    <t>VENEM10140</t>
  </si>
  <si>
    <t>VENEM10160</t>
  </si>
  <si>
    <t>VENEM12040</t>
  </si>
  <si>
    <t>VENEM12060</t>
  </si>
  <si>
    <t>VENEM12080</t>
  </si>
  <si>
    <t>VENEM12100</t>
  </si>
  <si>
    <t>VENEM12120</t>
  </si>
  <si>
    <t>VENEM12140</t>
  </si>
  <si>
    <t>VENEM12160</t>
  </si>
  <si>
    <t>VENEM14040</t>
  </si>
  <si>
    <t>VENEM14060</t>
  </si>
  <si>
    <t>VENEM14080</t>
  </si>
  <si>
    <t>VENEM14100</t>
  </si>
  <si>
    <t>VENEM14120</t>
  </si>
  <si>
    <t>VENEM14140</t>
  </si>
  <si>
    <t>VENEM14160</t>
  </si>
  <si>
    <t>VENEM16040</t>
  </si>
  <si>
    <t>VENEM16060</t>
  </si>
  <si>
    <t>VENEM16080</t>
  </si>
  <si>
    <t>VENEM16100</t>
  </si>
  <si>
    <t>VENEM16120</t>
  </si>
  <si>
    <t>VENEM16140</t>
  </si>
  <si>
    <t>VENEM16160</t>
  </si>
  <si>
    <t>VENEM18040</t>
  </si>
  <si>
    <t>VENEM18060</t>
  </si>
  <si>
    <t>VENEM18080</t>
  </si>
  <si>
    <t>VENEM18100</t>
  </si>
  <si>
    <t>VENEM18120</t>
  </si>
  <si>
    <t>VENEM18140</t>
  </si>
  <si>
    <t>VENEM18160</t>
  </si>
  <si>
    <t>VENEM20040</t>
  </si>
  <si>
    <t>VENEM20060</t>
  </si>
  <si>
    <t>VENEM20080</t>
  </si>
  <si>
    <t>VENEM20100</t>
  </si>
  <si>
    <t>VENEM20120</t>
  </si>
  <si>
    <t>VENEM20140</t>
  </si>
  <si>
    <t>VENEM20160</t>
  </si>
  <si>
    <t>ABRE Sistema con stent autoespandibile venoso</t>
  </si>
  <si>
    <t>2279311/R</t>
  </si>
  <si>
    <t>2279392/R</t>
  </si>
  <si>
    <t>2279350/R</t>
  </si>
  <si>
    <t>2279407/R</t>
  </si>
  <si>
    <t>2279409/R</t>
  </si>
  <si>
    <t>2279419/R</t>
  </si>
  <si>
    <t>2279423/R</t>
  </si>
  <si>
    <t>2279427/R</t>
  </si>
  <si>
    <t>2279431/R</t>
  </si>
  <si>
    <t>2279433/R</t>
  </si>
  <si>
    <t>2279434/R</t>
  </si>
  <si>
    <t>2279435/R</t>
  </si>
  <si>
    <t>2279437/R</t>
  </si>
  <si>
    <t>2279439/R</t>
  </si>
  <si>
    <t>2279442/R</t>
  </si>
  <si>
    <t>2279444/R</t>
  </si>
  <si>
    <t>2279447/R</t>
  </si>
  <si>
    <t>2279449/R</t>
  </si>
  <si>
    <t>2279451/R</t>
  </si>
  <si>
    <t>2279452/R</t>
  </si>
  <si>
    <t>2279453/R</t>
  </si>
  <si>
    <t>2279454/R</t>
  </si>
  <si>
    <t>2279458/R</t>
  </si>
  <si>
    <t>2279460/R</t>
  </si>
  <si>
    <t>2279461/R</t>
  </si>
  <si>
    <t>2279464/R</t>
  </si>
  <si>
    <t>2279467/R</t>
  </si>
  <si>
    <t>2279470/R</t>
  </si>
  <si>
    <t>2279472/R</t>
  </si>
  <si>
    <t>2279475/R</t>
  </si>
  <si>
    <t>2279477/R</t>
  </si>
  <si>
    <t>sinus-XL Flex
Stent periferico autoespandibile in Nitinol
per grandi vasi.</t>
  </si>
  <si>
    <t>SINUS-XL FLEX 14X40MM 10FX100CM</t>
  </si>
  <si>
    <t>7414-01-8040</t>
  </si>
  <si>
    <t>SINUS-XL FLEX 14X60MM 10FX100CM</t>
  </si>
  <si>
    <t>7414-01-8060</t>
  </si>
  <si>
    <t>SINUS-XL FLEX 14X80MM 10FX100C</t>
  </si>
  <si>
    <t>7414-01-8080</t>
  </si>
  <si>
    <t>SINUS-XL FLEX 14X100MM 10FX100CM</t>
  </si>
  <si>
    <t>7414-01-8100</t>
  </si>
  <si>
    <t>SINUS-XL FLEX 14X120MM 10FX100CM</t>
  </si>
  <si>
    <t>7414-01-8120</t>
  </si>
  <si>
    <t>SINUS-XL FLEX 14X150MM 10FX100CM</t>
  </si>
  <si>
    <t>7414-01-8150</t>
  </si>
  <si>
    <t>SINUS-XL FLEX 16X40MM 10FX100CM</t>
  </si>
  <si>
    <t>7416-01-8040</t>
  </si>
  <si>
    <t>SINUS-XL FLEX 16X60MM 10FX100CM</t>
  </si>
  <si>
    <t>7416-01-8060</t>
  </si>
  <si>
    <t>SINUS-XL FLEX 16X80MM 10FX100CM</t>
  </si>
  <si>
    <t>7416-01-8080</t>
  </si>
  <si>
    <t>SINUS-XL FLEX 16X100MM 10FX100CM</t>
  </si>
  <si>
    <t>7416-01-8100</t>
  </si>
  <si>
    <t>SINUS-XL FLEX 16X120MM 10FX100CM</t>
  </si>
  <si>
    <t>7416-01-8120</t>
  </si>
  <si>
    <t>SINUS-XL FLEX 16X150MM 10FX100CM</t>
  </si>
  <si>
    <t>7416-01-8150</t>
  </si>
  <si>
    <t>SINUS-XL FLEX 18X40MM 10FX100CM</t>
  </si>
  <si>
    <t>7418-01-8040</t>
  </si>
  <si>
    <t>SINUS-XL FLEX 18X60MM 10FX100CM</t>
  </si>
  <si>
    <t>7418-01-8060</t>
  </si>
  <si>
    <t>SINUS-XL FLEX 18X80MM 10FX100CM</t>
  </si>
  <si>
    <t>7418-01-8080</t>
  </si>
  <si>
    <t>SINUS-XL FLEX 18X100MM 10FX100CM</t>
  </si>
  <si>
    <t>7418-01-8100</t>
  </si>
  <si>
    <t>SINUS-XL FLEX 18X120MM 10FX100CM</t>
  </si>
  <si>
    <t>7418-01-8120</t>
  </si>
  <si>
    <t>SINUS-XL FLEX 18X160MM 10FX100CM</t>
  </si>
  <si>
    <t>7418-01-8160</t>
  </si>
  <si>
    <t>SINUS-XL FLEX 20X40MM 10FX100CM</t>
  </si>
  <si>
    <t>7420-01-8040</t>
  </si>
  <si>
    <t>SINUS-XL FLEX 20X60MM 10FX100CM</t>
  </si>
  <si>
    <t>7420-01-8060</t>
  </si>
  <si>
    <t>SINUS-XL FLEX 20X80MM 10FX100CM</t>
  </si>
  <si>
    <t>7420-01-8080</t>
  </si>
  <si>
    <t>SINUS-XL FLEX 20X100MM 10FX100CM</t>
  </si>
  <si>
    <t>7420-01-8100</t>
  </si>
  <si>
    <t>SINUS-XL FLEX 20X120MM 10FX100CM</t>
  </si>
  <si>
    <t>7420-01-8120</t>
  </si>
  <si>
    <t>SINUS-XL FLEX 20X150MM 10FX100CM</t>
  </si>
  <si>
    <t>7420-01-8150</t>
  </si>
  <si>
    <t>SINUS-XL FLEX 22X60MM 10FX100CM</t>
  </si>
  <si>
    <t>7422-01-8060</t>
  </si>
  <si>
    <t>SINUS-XL FLEX 22X80MM 10FX100CM</t>
  </si>
  <si>
    <t>7422-01-8080</t>
  </si>
  <si>
    <t>SINUS-XL FLEX 22X100MM 10FX100CM</t>
  </si>
  <si>
    <t>7422-01-8100</t>
  </si>
  <si>
    <t>SINUS-XL FLEX 22X120MM 10FX100CM</t>
  </si>
  <si>
    <t>7422-01-8120</t>
  </si>
  <si>
    <t>SINUS-XL FLEX 22X150MM 10FX100CM</t>
  </si>
  <si>
    <t>7422-01-8150</t>
  </si>
  <si>
    <t>SINUS-XL FLEX 24X40MM 10FX100CM</t>
  </si>
  <si>
    <t>7424-01-8040</t>
  </si>
  <si>
    <t>SINUS-XL FLEX 24X60MM 10FX100CM</t>
  </si>
  <si>
    <t>7424-01-8060</t>
  </si>
  <si>
    <t>SINUS-XL FLEX 24X80MM 10FX100CM</t>
  </si>
  <si>
    <t>7424-01-8080</t>
  </si>
  <si>
    <t>SINUS-XL FLEX 24X100MM 10FX100CM</t>
  </si>
  <si>
    <t>7424-01-8100</t>
  </si>
  <si>
    <t>SINUS-XL FLEX 24X120MM 10FX100CM</t>
  </si>
  <si>
    <t>7424-01-8120</t>
  </si>
  <si>
    <t>SINUS-XL FLEX 24X160MM 10FX100CM</t>
  </si>
  <si>
    <t>7424-01-8160</t>
  </si>
  <si>
    <t>WALLSTENT-Uni™ Endoprosthesis</t>
  </si>
  <si>
    <t>M001731070</t>
  </si>
  <si>
    <t>14639/R</t>
  </si>
  <si>
    <t>WALLSTENT UNI   135 CM/6F INTR.     F.O. 05/80MM Comp. Guida .035"</t>
  </si>
  <si>
    <t>M001731600</t>
  </si>
  <si>
    <t>2200407/R</t>
  </si>
  <si>
    <t>WALLSTENT UNI   75 CM/11F INTR.     F.O. 20/55MM Comp. Guida .035"</t>
  </si>
  <si>
    <t>M001731180</t>
  </si>
  <si>
    <t>WALLSTENT UNI   75 CM/6F INTR.     F.O. 07/40MM Comp. Guida .035"</t>
  </si>
  <si>
    <t>M001731580</t>
  </si>
  <si>
    <t>WALLSTENT UNI   75 CM/11F INTR.     F.O. 18/90MM Comp. Guida .035"</t>
  </si>
  <si>
    <t>M001731500</t>
  </si>
  <si>
    <t>WALLSTENT UNI   75 CM/10F INTR.     F.O. 14/60MM Comp. Guida .035"</t>
  </si>
  <si>
    <t>M001731040</t>
  </si>
  <si>
    <t>WALLSTENT UNI  75 CM/6F INTR.     F.O. 05/55MM Comp. Guida .035"</t>
  </si>
  <si>
    <t>M001731240</t>
  </si>
  <si>
    <t>WALLSTENT UNI   75 CM/6F INTR.     F.O. 08/20MM Comp. Guida .035"</t>
  </si>
  <si>
    <t>M001731030</t>
  </si>
  <si>
    <t>WALLSTENT UNI   135 CM/6F INTR.     F.O. 05/40MM Comp. Guida .035"</t>
  </si>
  <si>
    <t>M001731540</t>
  </si>
  <si>
    <t>WALLSTENT UNI   75 CM/10F INTR.     F.O. 16/60MM Comp. Guida .035"</t>
  </si>
  <si>
    <t>M001731340</t>
  </si>
  <si>
    <t>WALLSTENT UNI   75 CM/7F INTR.     F.O. 10/42MM Comp. Guida .035"</t>
  </si>
  <si>
    <t>M001731550</t>
  </si>
  <si>
    <t>WALLSTENT UNI   75 CM/10F INTR.     F.O. 16/90MM Comp. Guida .035"</t>
  </si>
  <si>
    <t>M001731150</t>
  </si>
  <si>
    <t>WALLSTENT UNI   135 CM/6F INTR.     F.O. 06/90MM Comp. Guida .035"</t>
  </si>
  <si>
    <t>M001731130</t>
  </si>
  <si>
    <t>WALLSTENT UNI   135 CM/6F INTR.     F.O. 06/60MM Comp. Guida .035"</t>
  </si>
  <si>
    <t>M001731050</t>
  </si>
  <si>
    <t>WALLSTENT UNI   135 CM/6F INTR.     F.O. 05/55MM Comp. Guida .035"</t>
  </si>
  <si>
    <t>M001731290</t>
  </si>
  <si>
    <t>WALLSTENT UNI   135 CM/6F INTR.     F.O. 08/60MM Comp. Guida .035"</t>
  </si>
  <si>
    <t>M001731570</t>
  </si>
  <si>
    <t>WALLSTENT UNI  75 CM/11F INTR.     F.O. 18/60MM Comp. Guida .035"</t>
  </si>
  <si>
    <t>M001731420</t>
  </si>
  <si>
    <t>WALLSTENT UNI   75 CM/9F INTR.     F.O. 12/40MM Comp. Guida .035"</t>
  </si>
  <si>
    <t>M001731400</t>
  </si>
  <si>
    <t>WALLSTENT UNI   75 CM/9F  INTR.     F.O. 12/20MM Comp. Guida .035"</t>
  </si>
  <si>
    <t>M001731650</t>
  </si>
  <si>
    <t>WALLSTENT UNI   75 CM/12F INTR.     F.O. 24/35MM Comp. Guida .035"</t>
  </si>
  <si>
    <t>M001731260</t>
  </si>
  <si>
    <t>WALLSTENT UNI   75 CM/6F INTR.     F.O. 08/40MM Comp. Guida .035"</t>
  </si>
  <si>
    <t>M001731220</t>
  </si>
  <si>
    <t>WALLSTENT UNI   75 CM/6F  INTR.    F.O. 07/90MM Comp. Guida .035"</t>
  </si>
  <si>
    <t>M001731190</t>
  </si>
  <si>
    <t>WALLSTENT UNI   135 CM/6F INTR.     F.O. 07/40MM Comp. Guida .035"</t>
  </si>
  <si>
    <t>M001731100</t>
  </si>
  <si>
    <t>WALLSTENT UNI   75 CM/6F INTR.     F.O. 06/45MM Comp. Guida .035"</t>
  </si>
  <si>
    <t>M001731330</t>
  </si>
  <si>
    <t>WALLSTENT UNI   135 CM/6F INTR.     F.O. 10/20MM Comp. Guida .035"</t>
  </si>
  <si>
    <t>M001731000</t>
  </si>
  <si>
    <t>WALLSTENT UNI   75 CM/6F INTR.     F.O. 05/20MM  Comp. Guida .035"</t>
  </si>
  <si>
    <t>M001731460</t>
  </si>
  <si>
    <t>WALLSTENT UNI   75 CM/9F INTR.     F.O. 12/90MM Comp. Guida .035"</t>
  </si>
  <si>
    <t>M001731430</t>
  </si>
  <si>
    <t>WALLSTENT UNI   135 CM/9F INTR.     F.O. 12/40MM Comp. Guida .035"</t>
  </si>
  <si>
    <t>M001731020</t>
  </si>
  <si>
    <t>WALLSTENT UNI   75 CM/6F INTR.     F.O. 05/40MM Comp. Guida .035"</t>
  </si>
  <si>
    <t>M001731410</t>
  </si>
  <si>
    <t>WALLSTENT UNI   135 CM/9F INTR.     F.O. 12/20MM Comp. Guida .035"</t>
  </si>
  <si>
    <t>M001731620</t>
  </si>
  <si>
    <t>WALLSTENT UNI   75 CM/11F INTR.     F.O. 22/35MM Comp. Guida .035"</t>
  </si>
  <si>
    <t>M001731670</t>
  </si>
  <si>
    <t>WALLSTENT UNI   75 CM/12F INTR.     F.O. 24/70MM Comp. Guida .035"</t>
  </si>
  <si>
    <t>M001731270</t>
  </si>
  <si>
    <t>WALLSTENT UNI   135 CM/6F INTR.     F.O. 08/40MM Comp. Guida .035"</t>
  </si>
  <si>
    <t>M001731310</t>
  </si>
  <si>
    <t>WALLSTENT UNI   135 CM/6F INTR.     F.O. 08/80MM Comp. Guida .035"</t>
  </si>
  <si>
    <t>M001731360</t>
  </si>
  <si>
    <t>WALLSTENT UNI   75 CM/7F INTR.     F.O. 10/68MM Comp. Guida .035"</t>
  </si>
  <si>
    <t>M001731470</t>
  </si>
  <si>
    <t>WALLSTENT UNI   135 CM/9F INTR.     F.O. 12/90MM Comp. Guida .035"</t>
  </si>
  <si>
    <t>M001731440</t>
  </si>
  <si>
    <t>WALLSTENT UNI   75 CM/9F INTR.     F.O. 12/60MM Comp. Guida .035"</t>
  </si>
  <si>
    <t>M001731170</t>
  </si>
  <si>
    <t>WALLSTENT UNI   135 CM/6F INTR.     F.O. 07/20MM Comp. Guida .035"</t>
  </si>
  <si>
    <t>M001731380</t>
  </si>
  <si>
    <t>WALLSTENT UNI   75 CM/7F INTR.     F.O. 10/94MM Comp. Guida .035"</t>
  </si>
  <si>
    <t>M001731450</t>
  </si>
  <si>
    <t>WALLSTENT UNI   135 CM/9F INTR.     F.O. 12/60MM Comp. Guida .035"</t>
  </si>
  <si>
    <t>M001731230</t>
  </si>
  <si>
    <t>WALLSTENT UNI   135 CM/6F INTR.     F.O. 07/90MM Comp. Guida .035"</t>
  </si>
  <si>
    <t>M001731250</t>
  </si>
  <si>
    <t>WALLSTENT UNI   135 CM/6F INTR.     F.O. 08/20MM Comp. Guida .035"</t>
  </si>
  <si>
    <t>M001731350</t>
  </si>
  <si>
    <t>WALLSTENT UNI   135 CM/7F INTR.     F.O. 10/42MM Comp. Guida .035"</t>
  </si>
  <si>
    <t>M001731370</t>
  </si>
  <si>
    <t>WALLSTENT UNI   135 CM/7F INTR.     F.O. 10/68MM Comp. Guida .035"</t>
  </si>
  <si>
    <t>M001731520</t>
  </si>
  <si>
    <t>WALLSTENT UNI   75 CM/10F INTR.     F.O. 16/20MM Comp. Guida .035"</t>
  </si>
  <si>
    <t>M001731480</t>
  </si>
  <si>
    <t>WALLSTENT UNI   75 CM/10F INTR.     F.O. 14/20MM Comp. Guida .035"</t>
  </si>
  <si>
    <t>M001731060</t>
  </si>
  <si>
    <t>WALLSTENT UNI   75 CM/6F INTR.     F.O. 05/80MM Comp. Guida .035"</t>
  </si>
  <si>
    <t>M001731320</t>
  </si>
  <si>
    <t>WALLSTENT UNI   75 CM/6F INTR.  F.O. 10/20MM Comp. Guida .035"</t>
  </si>
  <si>
    <t>M001731080</t>
  </si>
  <si>
    <t>WALLSTENT UNI   75 CM/6F INTR.     F.O. 06/20MM Comp. Guida .035"</t>
  </si>
  <si>
    <t>M001731390</t>
  </si>
  <si>
    <t>WALLSTENT UNI   135 CM/7F INTR.     F.O. 10/94MM Comp. Guida .035"</t>
  </si>
  <si>
    <t>M001731490</t>
  </si>
  <si>
    <t>WALLSTENT UNI   75 CM/10F INTR.     F.O. 14/40MM Comp. Guida .035"</t>
  </si>
  <si>
    <t>M001731160</t>
  </si>
  <si>
    <t>WALLSTENT UNI   75 CM/6F INTR.     F.O. 07/20MM Comp. Guida .035"</t>
  </si>
  <si>
    <t>M001731120</t>
  </si>
  <si>
    <t>WALLSTENT UNI   75 CM/6F INTR.     F.O. 06/60MM Comp. Guida .035"</t>
  </si>
  <si>
    <t>M001731090</t>
  </si>
  <si>
    <t>WALLSTENT UNI   135 CM/6F INTR.     F.O. 06/20MM Comp. Guida .035"</t>
  </si>
  <si>
    <t>M001731110</t>
  </si>
  <si>
    <t>WALLSTENT UNI   135 CM/6F INTR.     F.O. 06/45MM Comp. Guida .035"</t>
  </si>
  <si>
    <t>M001731630</t>
  </si>
  <si>
    <t>WALLSTENT UNI   75 CM/11F INTR.     F.O. 22/45MM Comp. Guida .035"</t>
  </si>
  <si>
    <t>M001731640</t>
  </si>
  <si>
    <t>WALLSTENT UNI   75 CM/11F INTR.     F.O. 20/70MM Comp. Guida .035"</t>
  </si>
  <si>
    <t>M001731610</t>
  </si>
  <si>
    <t>WALLSTENT UNI   75 CM/11F INTR.     F.O. 20/80MM Comp. Guida .035"</t>
  </si>
  <si>
    <t>M001731280</t>
  </si>
  <si>
    <t>WALLSTENT UNI   75 CM/6F INTR.     F.O. 08/60MM Comp. Guida .035"</t>
  </si>
  <si>
    <t>M001731010</t>
  </si>
  <si>
    <t>WALLSTENT UNI   135 CM/6F INTR.     F.O. 05/20MM Comp. Guida .035"</t>
  </si>
  <si>
    <t>M001731200</t>
  </si>
  <si>
    <t>WALLSTENT UNI   75 CM/6F INTR.     F.O. 07/60MM Comp. Guida .035"</t>
  </si>
  <si>
    <t>M001731300</t>
  </si>
  <si>
    <t>WALLSTENT UNI   75 CM/6F INTR.   F.O. 08/80MM Comp. Guida .035"</t>
  </si>
  <si>
    <t>M001731140</t>
  </si>
  <si>
    <t>WALLSTENT UNI   75 CM/6F INTR.     F.O. 06/90MM Comp. Guida .035"</t>
  </si>
  <si>
    <t>M001731590</t>
  </si>
  <si>
    <t>WALLSTENT UNI   75 CM/11F INTR.     F.O. 20/40MM Comp. Guida .035"</t>
  </si>
  <si>
    <t>M001731560</t>
  </si>
  <si>
    <t>WALLSTENT UNI   75 CM/11F INTR.     F.O. 18/40MM Comp. Guida .035"</t>
  </si>
  <si>
    <t>M001731530</t>
  </si>
  <si>
    <t>WALLSTENT UNI   75 CM/10F INTR.     F.O. 16/40MM Comp. Guida .035"</t>
  </si>
  <si>
    <t>M001731510</t>
  </si>
  <si>
    <t>WALLSTENT UNI   75 CM/10F INTR.     F.O. 14/90MM Comp. Guida .035"</t>
  </si>
  <si>
    <t>M001731660</t>
  </si>
  <si>
    <t>WALLSTENT UNI   75 CM/12F INTR.     F.O. 24/45MM Comp. Guida .035"</t>
  </si>
  <si>
    <t>M001731210</t>
  </si>
  <si>
    <t>WALLSTENT UNI   135 CM/6F INTR.     F.O. 07/60MM Comp. Guida .035"</t>
  </si>
  <si>
    <t>sinus-XL
Stent periferico autoespandibile in Nitinol
per grandi vasi.</t>
  </si>
  <si>
    <t>SINUS XL-6F STENT VASC.14X30MM</t>
  </si>
  <si>
    <t>7314-6030</t>
  </si>
  <si>
    <t>SINUS XL-6F STENT VASC. 14X40MM</t>
  </si>
  <si>
    <t>7314-6040</t>
  </si>
  <si>
    <t>SINUS XL-6F STENT 14X60MM.</t>
  </si>
  <si>
    <t>7314-6060</t>
  </si>
  <si>
    <t>SINUS XL-6F STENT 14X80MM.</t>
  </si>
  <si>
    <t>7314-6080</t>
  </si>
  <si>
    <t>SINUS XL-6F STENT VASC. 14X100MM</t>
  </si>
  <si>
    <t>7314-6100</t>
  </si>
  <si>
    <t>SINUS XL-6F STENT VASC. 16X30MM</t>
  </si>
  <si>
    <t>7316-6030</t>
  </si>
  <si>
    <t>SINUS XL 6F STENT 16X40MM</t>
  </si>
  <si>
    <t>7316-6040</t>
  </si>
  <si>
    <t>SINUS XL 6F STENT 16X60MM</t>
  </si>
  <si>
    <t>7316-6060</t>
  </si>
  <si>
    <t>SINUS XL 6F STENT 16X80MM</t>
  </si>
  <si>
    <t>7316-6080</t>
  </si>
  <si>
    <t>SINUS XL-6F STENT VASC. 16X100MM</t>
  </si>
  <si>
    <t>7316-6100</t>
  </si>
  <si>
    <t>SINUS XL STENT 16X30MM. CATETERE  10FX100CM INTRODUTTORE FLESSIBILE</t>
  </si>
  <si>
    <t>7316-01-8030</t>
  </si>
  <si>
    <t>SINUS XL STENT 16X40MM. CATETERE10FX100CM INTRODUTTORE FLESSIBILE</t>
  </si>
  <si>
    <t>7316-01-8040</t>
  </si>
  <si>
    <t>SINUS XL STENT16X60MM CATETERE 10FX100CM INTRODUTTORE FLESSIBILE</t>
  </si>
  <si>
    <t>7316-01-8060</t>
  </si>
  <si>
    <t>SINUS XL STENT 16X80MM 10FX100CM INTRODUTTORE FLESSIBILE</t>
  </si>
  <si>
    <t>7316-01-8080</t>
  </si>
  <si>
    <t>SINUS XL STENT 16X100MM CATETERE 10FX100CM. INTRODUTTORE FLESSIBIL</t>
  </si>
  <si>
    <t>7316-01-8100</t>
  </si>
  <si>
    <t>SINUS XL STENT 18X30MM. CATETERE 10FX100CM INTRODUTTORE FLESSIBILE</t>
  </si>
  <si>
    <t>7318-01-8030</t>
  </si>
  <si>
    <t>SINUS XL STENT 18X40MM CATETERE 10FX100CM INTRODUTTORE FLESSIBI</t>
  </si>
  <si>
    <t>7318-01-8040</t>
  </si>
  <si>
    <t>SINUS XL STENT 18X60MM CATETERE10FX100CM INTRODUTTORE FLESSIBILE</t>
  </si>
  <si>
    <t>7318-01-8060</t>
  </si>
  <si>
    <t>SINUS XL STENT 18X80MM 10FX100CM INTRODUTTORE FLESSIBILE</t>
  </si>
  <si>
    <t>7318-01-8080</t>
  </si>
  <si>
    <t>SINUS XL STENT18X100MM CATETERE 10FX100CM INTRODUTTORE FLESSIBILE</t>
  </si>
  <si>
    <t>7318-01-8100</t>
  </si>
  <si>
    <t>SINUS XL STENT 20X30MM10FX100CM INTRODUTTORE FLESSIBILE</t>
  </si>
  <si>
    <t>7320-01-8030</t>
  </si>
  <si>
    <t>SINUS XL STENT 20X40MM 10FX 100CM INTRODUTTORE FLESSIBILE</t>
  </si>
  <si>
    <t>7320-01-8040</t>
  </si>
  <si>
    <t>SINUS XL STENT 20X60MM 10FX100CM INTRODUTTORE FLESSIBILE</t>
  </si>
  <si>
    <t>7320-01-8060</t>
  </si>
  <si>
    <t>SINUS XL STENT 20X80MM 10FX100CM INTRODUTTORE FLESSIBILE</t>
  </si>
  <si>
    <t>7320-01-8080</t>
  </si>
  <si>
    <t>SINUS XL STENT 20X100MM CATETERE10FX100CM INTRODUTTORE FLESSIBILE</t>
  </si>
  <si>
    <t>7320-01-8100</t>
  </si>
  <si>
    <t>SINUS XL STENT  22X30MM CATETERE 10FX100CM INTRODUTTORE FLESSIBILE</t>
  </si>
  <si>
    <t>7322-01-8030</t>
  </si>
  <si>
    <t>SINUS XL STENT 22X40MM CATETERE 10FX100CM INTRODUTTORE FLESSIBILE</t>
  </si>
  <si>
    <t>7322-01-8040</t>
  </si>
  <si>
    <t>SINUS XL STENT 22X60MM CATETERE 10FX100CM INTRODUTTORE FLESSIBILE</t>
  </si>
  <si>
    <t>7322-01-8060</t>
  </si>
  <si>
    <t>SINUS XL STENT 22X80MM CATETERE 10FX100CM INTRODUTTORE FLESSIBILE</t>
  </si>
  <si>
    <t>7322-01-8080</t>
  </si>
  <si>
    <t>SINUS XL STENT 22X100MM CATETERE 10FX100CM INTRODUTTORE FLESSIBILE</t>
  </si>
  <si>
    <t>7322-01-8100</t>
  </si>
  <si>
    <t>SINUS XL 24X30MM CATETERE 10FX100CM INTRODUTTORE FLESSIBILE</t>
  </si>
  <si>
    <t>7324-01-8030</t>
  </si>
  <si>
    <t>SINUS XL STENT 24X40MM. CATETERE 10FX100CM INTRODUTTORE FLESSIBILE</t>
  </si>
  <si>
    <t>7324-01-8040</t>
  </si>
  <si>
    <t>SINUS XL STENT 24X60MM. CATETERE 10FX100CM INTRODUTTORE FLESSIBILE</t>
  </si>
  <si>
    <t>7324-01-8060</t>
  </si>
  <si>
    <t>SINUS XL STENT 24X80MM.CATETERE10FX100CM. INTRODUTTORE FLESSIBILE</t>
  </si>
  <si>
    <t>7324-01-8080</t>
  </si>
  <si>
    <t>SINUS XL STENT 24X100MM CATETERE 10FX100CM INTRODUTTORE FLESSIBIL</t>
  </si>
  <si>
    <t>7324-01-8100</t>
  </si>
  <si>
    <t>SINUS XL STENT 26X30MM CATETERE 10FX100CM INTRODUTTORE FLESSIBIL</t>
  </si>
  <si>
    <t>7326-01-8030</t>
  </si>
  <si>
    <t>SINUS XL STENT 26X40MM CATETERE  10FX100CM INTRODUTTORE FLESSIBILE</t>
  </si>
  <si>
    <t>7326-01-8040</t>
  </si>
  <si>
    <t>SINUS XL STENT 26X60MM CATETERE 10FX100CM INTRODUTTORE FLESSIBIL</t>
  </si>
  <si>
    <t>7326-01-8060</t>
  </si>
  <si>
    <t>SINUS XL STENT 26X80MM CATETERE 10FX100CM INTRODUTTORE FLESSIBILE</t>
  </si>
  <si>
    <t>7326-01-8080</t>
  </si>
  <si>
    <t>SINUS XL STENT 26X100MM CATETERE 10FX100CM INTRODUTTORE FLESSIBILE</t>
  </si>
  <si>
    <t>7326-01-8100</t>
  </si>
  <si>
    <t>SINUS XLSTENT28X30MM CATETERE 10FX100MM INTRODUTTORE FLESSIBILE</t>
  </si>
  <si>
    <t>7328-01-8030</t>
  </si>
  <si>
    <t>SINUS XL STENT 28X40MM CATETERE 10FX100MM INTRODUTTORE FLESSIBILE</t>
  </si>
  <si>
    <t>7328-01-8040</t>
  </si>
  <si>
    <t>SINUS XL STENT 28X60MM CATETERE10FX100CM INTRODUTTORE FLESSIBILE</t>
  </si>
  <si>
    <t>7328-01-8060</t>
  </si>
  <si>
    <t>SINUS XL STENT 28X80MM CATETERE 10FX100CM INTRODUTTORE FLESSIBILE</t>
  </si>
  <si>
    <t>7328-01-8080</t>
  </si>
  <si>
    <t>SINUS XL STENT 28X100MM CATETERE 10FX100CM INTRODUTTORE FLESSIBILE</t>
  </si>
  <si>
    <t>7328-01-8100</t>
  </si>
  <si>
    <t>SINUS XL VASCOLARE 30X40 SISTEMA DI RILASCIO PER INTRODUTTORE 10FX100CM FLESSIBILE</t>
  </si>
  <si>
    <t>7330-01-8040</t>
  </si>
  <si>
    <t>SINUS XL VASCOLARE 30X60 SISTEMA DI RILASCIO PER INTRODUTTORE 10FX100 FLESSIBILE</t>
  </si>
  <si>
    <t>7330-01-8060</t>
  </si>
  <si>
    <t>SINUS XL VASCOLARE 30X80 SISTEMA DI RILASCIO PER INTRODUTTORE 10FX100 FLESSIBILE</t>
  </si>
  <si>
    <t>7330-01-8080</t>
  </si>
  <si>
    <t>SINUS XL VASCOLARE 30X100 SISTEMA DI RILASCIO PER INTRODUTTORE 10FX100 FLESSIBILE</t>
  </si>
  <si>
    <t>7330-01-8100</t>
  </si>
  <si>
    <t>SINUS XL VASCOLARE 32X40 SISTEMA DI RILASCIO PER INTRODUTTORE 10FX100 FLESSIBILE</t>
  </si>
  <si>
    <t>7332-01-8040</t>
  </si>
  <si>
    <t>SINUS XL VASCOLARE 32X60 SISTEMA DI RILASCIO PER INTRODUTTORE 10FX100 FLESSIBILE</t>
  </si>
  <si>
    <t>7332-01-8060</t>
  </si>
  <si>
    <t>SINUS XL VASCOLARE 32X80 SISTEMA DI RILASCIO PER INTRODUTTORE 10FX100 FLESSIBILE</t>
  </si>
  <si>
    <t>7332-01-8080</t>
  </si>
  <si>
    <t>SINUS XL VASCOLARE 32X100 SISTEMA DI RILASCIO PER INTRODUTTORE 10FX100 FLESSIBILE</t>
  </si>
  <si>
    <t>7332-01-8100</t>
  </si>
  <si>
    <t>SINUS XL VASCOLARE 34X40 SISTEMA DI RILASCIO PER INTRODUTTORE 10FX100 FLESSIBILE</t>
  </si>
  <si>
    <t>7334-01-8040</t>
  </si>
  <si>
    <t>SINUS XL VASCOLARE 34X60 SISTEMA DI RILASCIO PER INTRODUTTORE 10FX100 FLESSIBILE</t>
  </si>
  <si>
    <t>7334-01-8060</t>
  </si>
  <si>
    <t>SINUS XL VASCOLARE 34X80 SISTEMA DI RILASCIO PER INTRODUTTORE 10FX100 FLESSIBILE</t>
  </si>
  <si>
    <t>7334-01-8080</t>
  </si>
  <si>
    <t>SINUS XL VASCOLARE 34X100 SISTEMA DI RILASCIO PER INTRODUTTORE 10FX100 FLESSIBILE</t>
  </si>
  <si>
    <t>7334-01-8100</t>
  </si>
  <si>
    <t>SINUS XL VASCOLARE 36X40 SISTEMA DI RILASCIO PER INTRODUTTORE 10FX100 FLESSIBILE</t>
  </si>
  <si>
    <t>7336-01-8040</t>
  </si>
  <si>
    <t>SINUS XL VASCOLARE 36X60 SISTEMA DI RILASCIO PER INTRODUTTORE 10FX100CM FLESSIBILE</t>
  </si>
  <si>
    <t>7336-01-8060</t>
  </si>
  <si>
    <t>SINUS XL VASCOLARE 36X80 SISTEMA DI RILASCIO PER INTRODUTTORE 10FX100CM FLESSIBILE</t>
  </si>
  <si>
    <t>7336-01-8080</t>
  </si>
  <si>
    <t>SINUS XL VASCOLARE 36X100 SISTEMA DI RILASCIO PER INTRODUTTORE 10FX100CM FLESSIBILE</t>
  </si>
  <si>
    <t>7336-01-8100</t>
  </si>
  <si>
    <t>INNO-SPRING</t>
  </si>
  <si>
    <t xml:space="preserve">SUPERA </t>
  </si>
  <si>
    <t>42045040-080</t>
  </si>
  <si>
    <t>42045060-080</t>
  </si>
  <si>
    <t>42045080-080</t>
  </si>
  <si>
    <t>42045100-080</t>
  </si>
  <si>
    <t>42045120-080</t>
  </si>
  <si>
    <t>42045150-080</t>
  </si>
  <si>
    <t>42050040-080</t>
  </si>
  <si>
    <t>42050060-080</t>
  </si>
  <si>
    <t>42050080-080</t>
  </si>
  <si>
    <t>42050100-080</t>
  </si>
  <si>
    <t>42050120-080</t>
  </si>
  <si>
    <t>42055040-080</t>
  </si>
  <si>
    <t>42055060-080</t>
  </si>
  <si>
    <t>42055080-080</t>
  </si>
  <si>
    <t>42055100-080</t>
  </si>
  <si>
    <t>42055120-080</t>
  </si>
  <si>
    <t>42055150-080</t>
  </si>
  <si>
    <t>42055180-080</t>
  </si>
  <si>
    <t>42055200-080</t>
  </si>
  <si>
    <t>42060040-080</t>
  </si>
  <si>
    <t>42060060-080</t>
  </si>
  <si>
    <t>42060080-080</t>
  </si>
  <si>
    <t>42060100-080</t>
  </si>
  <si>
    <t>42060120-080</t>
  </si>
  <si>
    <t>42060150-080</t>
  </si>
  <si>
    <t>42065040-080</t>
  </si>
  <si>
    <t>42065060-080</t>
  </si>
  <si>
    <t>42065080-080</t>
  </si>
  <si>
    <t>42065100-080</t>
  </si>
  <si>
    <t>42065120-080</t>
  </si>
  <si>
    <t>42065150-080</t>
  </si>
  <si>
    <t>42065180-080</t>
  </si>
  <si>
    <t>42065200-080</t>
  </si>
  <si>
    <t>42070040-080</t>
  </si>
  <si>
    <t>42070060-080</t>
  </si>
  <si>
    <t>42070080-080</t>
  </si>
  <si>
    <t>42070100-080</t>
  </si>
  <si>
    <t>42075040-080</t>
  </si>
  <si>
    <t>42075060-080</t>
  </si>
  <si>
    <t>42075080-080</t>
  </si>
  <si>
    <t>42075100-080</t>
  </si>
  <si>
    <t>42045020-120</t>
  </si>
  <si>
    <t>42045030-120</t>
  </si>
  <si>
    <t>42045040-120</t>
  </si>
  <si>
    <t>42045060-120</t>
  </si>
  <si>
    <t>42045080-120</t>
  </si>
  <si>
    <t>42045100-120</t>
  </si>
  <si>
    <t>42045120-120</t>
  </si>
  <si>
    <t>42045150-120</t>
  </si>
  <si>
    <t>42050020-120</t>
  </si>
  <si>
    <t>42050030-120</t>
  </si>
  <si>
    <t>42050040-120</t>
  </si>
  <si>
    <t>42050060-120</t>
  </si>
  <si>
    <t>42050080-120</t>
  </si>
  <si>
    <t>42050100-120</t>
  </si>
  <si>
    <t>42050120-120</t>
  </si>
  <si>
    <t>42055020-120</t>
  </si>
  <si>
    <t>42055030-120</t>
  </si>
  <si>
    <t>42055040-120</t>
  </si>
  <si>
    <t>42055060-120</t>
  </si>
  <si>
    <t>42055080-120</t>
  </si>
  <si>
    <t>42055100-120</t>
  </si>
  <si>
    <t>42055120-120</t>
  </si>
  <si>
    <t>42055150-120</t>
  </si>
  <si>
    <t>42055180-120</t>
  </si>
  <si>
    <t>42055200-120</t>
  </si>
  <si>
    <t>42060020-120</t>
  </si>
  <si>
    <t>42060030-120</t>
  </si>
  <si>
    <t>42060040-120</t>
  </si>
  <si>
    <t>42060060-120</t>
  </si>
  <si>
    <t>42060080-120</t>
  </si>
  <si>
    <t>42060100-120</t>
  </si>
  <si>
    <t>42060120-120</t>
  </si>
  <si>
    <t>42060150-120</t>
  </si>
  <si>
    <t>42065020-120</t>
  </si>
  <si>
    <t>42065030-120</t>
  </si>
  <si>
    <t>42065040-120</t>
  </si>
  <si>
    <t>42065060-120</t>
  </si>
  <si>
    <t>42065080-120</t>
  </si>
  <si>
    <t>42065100-120</t>
  </si>
  <si>
    <t>42065120-120</t>
  </si>
  <si>
    <t>42065150-120</t>
  </si>
  <si>
    <t>42065180-120</t>
  </si>
  <si>
    <t>42065200-120</t>
  </si>
  <si>
    <t>42070020-120</t>
  </si>
  <si>
    <t>42070030-120</t>
  </si>
  <si>
    <t>42070040-120</t>
  </si>
  <si>
    <t>42070060-120</t>
  </si>
  <si>
    <t>42070080-120</t>
  </si>
  <si>
    <t>42070100-120</t>
  </si>
  <si>
    <t>42075020-120</t>
  </si>
  <si>
    <t>42075030-120</t>
  </si>
  <si>
    <t>42075040-120</t>
  </si>
  <si>
    <t>42075060-120</t>
  </si>
  <si>
    <t>42075080-120</t>
  </si>
  <si>
    <t>42075100-120</t>
  </si>
  <si>
    <t>sinus-SuperFlex-635
Stent periferico autoespandibile in Nitinol
per filo guida 0.035”.</t>
  </si>
  <si>
    <t>SINUS SF-635 DIA.6X30MM - 6F/75 CM</t>
  </si>
  <si>
    <t>8606-6030</t>
  </si>
  <si>
    <t>SINUS SF-635 DIA.6X40MM - 6F/75 CM</t>
  </si>
  <si>
    <t>8606-6040</t>
  </si>
  <si>
    <t>SINUS SF-635 DIA.6X60MM - 6F/75 CM</t>
  </si>
  <si>
    <t>8606-6060</t>
  </si>
  <si>
    <t>SINUS SF-635 DIA.6X80MM - 6F/75 CM</t>
  </si>
  <si>
    <t>8606-6080</t>
  </si>
  <si>
    <t>SINUS SF-635 DIA.6X100MM - 6F/75 CM</t>
  </si>
  <si>
    <t>8606-6100</t>
  </si>
  <si>
    <t>SINUS SF-635 DIA.6X120MM- 6F/75 CM</t>
  </si>
  <si>
    <t>8606-6120</t>
  </si>
  <si>
    <t>SINUS SF-635 DIA.6X150MM - 6F/75 CM</t>
  </si>
  <si>
    <t>8606-6150</t>
  </si>
  <si>
    <t>SINUS SF-635 DIA.6X30MM - 6F/120CM</t>
  </si>
  <si>
    <t>8606-7030</t>
  </si>
  <si>
    <t>SINUS SF-635 DIA.6X40MM - 6F/120 CM</t>
  </si>
  <si>
    <t>8606-7040</t>
  </si>
  <si>
    <t>SINUS SF-635 DIA.6X60MM - 6F/120 CM</t>
  </si>
  <si>
    <t>8606-7060</t>
  </si>
  <si>
    <t>SINUS SF-635 DIA.6X80MM - 6F/120 CM</t>
  </si>
  <si>
    <t>8606-7080</t>
  </si>
  <si>
    <t>SINUS SF-635 DIA.6x100MM.- 6F/120CM</t>
  </si>
  <si>
    <t>8606-7100</t>
  </si>
  <si>
    <t>SINUS SF-635 DIA.6x120MM.- 6F/120CM</t>
  </si>
  <si>
    <t>8606-7120</t>
  </si>
  <si>
    <t>SINUS SF-635 DIA.6x150MM.- 6F/120CM</t>
  </si>
  <si>
    <t>8606-7150</t>
  </si>
  <si>
    <t>SINUS SF-635 DIA.7X30MM - 6F/75 CM</t>
  </si>
  <si>
    <t>8607-6030</t>
  </si>
  <si>
    <t>SINUS SF-635 DIA.7X40MM - 6F/75 CM</t>
  </si>
  <si>
    <t>8607-6040</t>
  </si>
  <si>
    <t>SINUS SF-635 DIA.7X60MM - 6F/75 CM</t>
  </si>
  <si>
    <t>8607-6060</t>
  </si>
  <si>
    <t>SINUS SF-635 DIA.7X80MM - 6F/75 CM</t>
  </si>
  <si>
    <t>8607-6080</t>
  </si>
  <si>
    <t>SINUS SF-635 DIA.7X100MM - 6F/75 C</t>
  </si>
  <si>
    <t>8607-6100</t>
  </si>
  <si>
    <t>SINUS SF-635 DIA.7X120MM - 6F/75 CM</t>
  </si>
  <si>
    <t>8607-6120</t>
  </si>
  <si>
    <t>SINUS SF-635 DIA.7X150MM - 6F/75 CM</t>
  </si>
  <si>
    <t>8607-6150</t>
  </si>
  <si>
    <t>SINUS SF-635 DIA.7X30MM - 6F/120CM</t>
  </si>
  <si>
    <t>8607-7030</t>
  </si>
  <si>
    <t>SINUS SF-635 DIA.7X40MM - 6F/120 CM</t>
  </si>
  <si>
    <t>8607-7040</t>
  </si>
  <si>
    <t>SINUS SF-635 DIA.7X60MM - 6F/120 CM</t>
  </si>
  <si>
    <t>8607-7060</t>
  </si>
  <si>
    <t>SINUS SF-635 DIA.7X80MM - 6F/120 CM</t>
  </si>
  <si>
    <t>8607-7080</t>
  </si>
  <si>
    <t>SINUS SF-635 DIA.7x100MM.- 6F/120CM</t>
  </si>
  <si>
    <t>8607-7100</t>
  </si>
  <si>
    <t>SINUS SF-635 DIA.7x120MM.- 6F/120CM</t>
  </si>
  <si>
    <t>8607-7120</t>
  </si>
  <si>
    <t>SINUS SF-635 DIA.7x150MM.- 6F/120CM</t>
  </si>
  <si>
    <t>8607-7150</t>
  </si>
  <si>
    <t>SINUS SF-635 DIA.8X30MM - 6F/75 CM</t>
  </si>
  <si>
    <t>8608-6030</t>
  </si>
  <si>
    <t>SINUS SF-635 DIA.8X40MM - 6F/75 CM</t>
  </si>
  <si>
    <t>8608-6040</t>
  </si>
  <si>
    <t>SINUS SF-635 DIA.8X60MM - 6F/75 CM</t>
  </si>
  <si>
    <t>8608-6060</t>
  </si>
  <si>
    <t>SINUS SF-635 DIA.8X80MM - 6F/75 CM</t>
  </si>
  <si>
    <t>8608-6080</t>
  </si>
  <si>
    <t>SINUS SF-635 DIA.8x100MM.- 6F/75 CM</t>
  </si>
  <si>
    <t>8608-6100</t>
  </si>
  <si>
    <t>SINUS SF-635 DIA.8x120MM.- 6F/75 CM</t>
  </si>
  <si>
    <t>8608-6120</t>
  </si>
  <si>
    <t>SINUS SF-635 DIA.8x150MM.- 6F/75 CM</t>
  </si>
  <si>
    <t>8608-6150</t>
  </si>
  <si>
    <t>SINUS SF-635 DIA.8X30MM - 6F/120CM</t>
  </si>
  <si>
    <t>8608-7030</t>
  </si>
  <si>
    <t>SINUS SF-635 DIA.8X40MM - 6F/120 CM</t>
  </si>
  <si>
    <t>8608-7040</t>
  </si>
  <si>
    <t>SINUS SF-635 DIA.8X60MM - 6F/120 CM</t>
  </si>
  <si>
    <t>8608-7060</t>
  </si>
  <si>
    <t>SINUS SF-635 DIA.8x100MM.- 6F/120CM</t>
  </si>
  <si>
    <t>8608-7100</t>
  </si>
  <si>
    <t>SINUS SF-635 DIA.8x120MM.- 6F/120CM</t>
  </si>
  <si>
    <t>8608-7120</t>
  </si>
  <si>
    <t>SINUS SF-635 DIA.8x150MM.-6F/120CM</t>
  </si>
  <si>
    <t>8608-7150</t>
  </si>
  <si>
    <t>SINUS SF-635 DIA.9X30MM - 6F/75 CM</t>
  </si>
  <si>
    <t>8609-6030</t>
  </si>
  <si>
    <t>SINUS SF-635 DIA.9X40MM - 6F/75 CM</t>
  </si>
  <si>
    <t>8609-6040</t>
  </si>
  <si>
    <t>SINUS SF-635 DIA.9X60MM - 6F/75 CM</t>
  </si>
  <si>
    <t>8609-6060</t>
  </si>
  <si>
    <t>SINUS SF-635 DIA.9X80MM - 6F/75 CM</t>
  </si>
  <si>
    <t>8609-6080</t>
  </si>
  <si>
    <t>SINUS SF-635 DIA. 9x100MM.- 6F/75 CM</t>
  </si>
  <si>
    <t>8609-6100</t>
  </si>
  <si>
    <t>SINUS SF-635 DIA. 9x120MM.- 6F/75 CM</t>
  </si>
  <si>
    <t>8609-6120</t>
  </si>
  <si>
    <t>SINUS SF-635 DIA.9X30MM - 6F/120CM</t>
  </si>
  <si>
    <t>8609-7030</t>
  </si>
  <si>
    <t>SINUS SF-635 DIA.9X40MM - 6F/120 CM</t>
  </si>
  <si>
    <t>8609-7040</t>
  </si>
  <si>
    <t>SINUS SF-635 DIA.9X60MM - 6F/120 CM</t>
  </si>
  <si>
    <t>8609-7060</t>
  </si>
  <si>
    <t>SINUS SF-635 DIA.9X80MM - 6F/120 CM</t>
  </si>
  <si>
    <t>8609-7080</t>
  </si>
  <si>
    <t>SINUS SF-635 DIA.9x100MM.- 6F/120CM</t>
  </si>
  <si>
    <t>8609-7100</t>
  </si>
  <si>
    <t>SINUS SF-635 DIA.9x120MM.- 6F/120CM</t>
  </si>
  <si>
    <t>8609-7120</t>
  </si>
  <si>
    <t>SINUS SF-635 DIA.10X30MM - 6F/75 CM</t>
  </si>
  <si>
    <t>8610-6030</t>
  </si>
  <si>
    <t>SINUS SF-635 DIA.10X40MM - 6F/75 CM</t>
  </si>
  <si>
    <t>8610-6040</t>
  </si>
  <si>
    <t>SINUS SF-635 DIA.10X60MM - 6F/75 CM</t>
  </si>
  <si>
    <t>8610-6060</t>
  </si>
  <si>
    <t>SINUS SF-635 DIA.10X80MM - 6F/75 CM</t>
  </si>
  <si>
    <t>8610-6080</t>
  </si>
  <si>
    <t>SINUS SF-635 DIA.10x100MM.- 6F/75 CM</t>
  </si>
  <si>
    <t>8610-6100</t>
  </si>
  <si>
    <t>SINUS SF-635 DIA.10x120MM.- 6F/75 CM</t>
  </si>
  <si>
    <t>8610-6120</t>
  </si>
  <si>
    <t>SINUS SF-635 DIA.10X30MM - 6F/120 CM</t>
  </si>
  <si>
    <t>8610-7030</t>
  </si>
  <si>
    <t>SINUS SF-635 DIA.10X40MM - 6F/120 CM</t>
  </si>
  <si>
    <t>8610-7040</t>
  </si>
  <si>
    <t>SINUS SF-635 DIA.10X60MM - 6F/120 CM</t>
  </si>
  <si>
    <t>8610-7060</t>
  </si>
  <si>
    <t>SINUS SF-635 DIA.10X80MM - 6F/120 CM</t>
  </si>
  <si>
    <t>8610-7080</t>
  </si>
  <si>
    <t>SINUS SF-635 DIA.10X100MM - 6F/120 CM</t>
  </si>
  <si>
    <t>8610-7100</t>
  </si>
  <si>
    <t>SINUS SF-635 DIA.10X120MM - 6F/120 CM</t>
  </si>
  <si>
    <t>8610-7120</t>
  </si>
  <si>
    <t>SINUS SF-635 DIA.12X40MM - 6F/75 CM</t>
  </si>
  <si>
    <t>8612-6040</t>
  </si>
  <si>
    <t>SINUS SF-635 DIA.12X60MM - 6F/75 CM</t>
  </si>
  <si>
    <t>8612-6060</t>
  </si>
  <si>
    <t>SINUS SF-635 DIA.12X80MM - 6F/75 CM</t>
  </si>
  <si>
    <t>8612-6080</t>
  </si>
  <si>
    <t>SINUS SF-635 DIA.12X100MM - 6F/75 CM</t>
  </si>
  <si>
    <t>8612-6100</t>
  </si>
  <si>
    <t>SINUS SF-635 DIA12X120MM - 6F/75CM</t>
  </si>
  <si>
    <t>8612-6120</t>
  </si>
  <si>
    <t>SINUS SF-635 DIA.12X40MM - 6F/120CM</t>
  </si>
  <si>
    <t>8612-7040</t>
  </si>
  <si>
    <t>SINUS SF-635 DIA.12X60MM - 6F/120CM</t>
  </si>
  <si>
    <t>8612-7060</t>
  </si>
  <si>
    <t>SINUS SF-635 DIA.12X80MM - 6F/120CM</t>
  </si>
  <si>
    <t>8612-7080</t>
  </si>
  <si>
    <t>SINUS SF-635 DIA.12X100MM - 6F/120 CM</t>
  </si>
  <si>
    <t>8612-7100</t>
  </si>
  <si>
    <t>SINUS SF-635 DIA.12X120MM - 6F/120 CM</t>
  </si>
  <si>
    <t>8612-7120</t>
  </si>
  <si>
    <t>Stent biliari BD® “E·LUMINEXX™”
con applicatore multifunzione</t>
  </si>
  <si>
    <t>ZBS08040</t>
  </si>
  <si>
    <t>2493124</t>
  </si>
  <si>
    <t>P0502 </t>
  </si>
  <si>
    <t>ZBS08060</t>
  </si>
  <si>
    <t>2493183</t>
  </si>
  <si>
    <t>ZBS08080</t>
  </si>
  <si>
    <t>2493185</t>
  </si>
  <si>
    <t>ZBS08100</t>
  </si>
  <si>
    <t>2493187</t>
  </si>
  <si>
    <t>ZBS10040</t>
  </si>
  <si>
    <t>2493190</t>
  </si>
  <si>
    <t>ZBS10060</t>
  </si>
  <si>
    <t>2493192</t>
  </si>
  <si>
    <t>ZBS10080</t>
  </si>
  <si>
    <t>2493196</t>
  </si>
  <si>
    <t>ZBS10100</t>
  </si>
  <si>
    <t>2493197</t>
  </si>
  <si>
    <t>WALLFLEX BILIARY TRANSHEPATIC UNCOVERED</t>
  </si>
  <si>
    <t>M00574630</t>
  </si>
  <si>
    <t>483571/R</t>
  </si>
  <si>
    <t>P0502</t>
  </si>
  <si>
    <t>WallFlex Biliary Transhepatic Uncovered, diametro 8 mm, lunghezza 60 mm</t>
  </si>
  <si>
    <t>M00576920</t>
  </si>
  <si>
    <t>Wallflex Biliary Transhepatic Uncovered diametro 8 mm, lunghezza  120 mm</t>
  </si>
  <si>
    <t>M00574690</t>
  </si>
  <si>
    <t>WallFlex Biliary Transhepatic Uncovered, diametro 10 mm, lunghezza 100 mm</t>
  </si>
  <si>
    <t>M00574640</t>
  </si>
  <si>
    <t>WallFlex Biliary Transhepatic Uncovered, diametro 8 mm, lunghezza 80 mm</t>
  </si>
  <si>
    <t>M00574670</t>
  </si>
  <si>
    <t>WallFlex Biliary Transhepatic Uncovered, diametro 10 mm, lunghezza 60 mm</t>
  </si>
  <si>
    <t>M00576930</t>
  </si>
  <si>
    <t>Wallflex Biliary Transhepatic Uncovered diametro 10 mm, lunghezza  120 mm</t>
  </si>
  <si>
    <t>M00574660</t>
  </si>
  <si>
    <t>WallFlex Biliary Transhepatic Uncovered, diametro 10 mm, lunghezza 40 mm</t>
  </si>
  <si>
    <t>M00574620</t>
  </si>
  <si>
    <t>WallFlex Biliary Transhepatic Uncovered, diametro 8 mm, lunghezza 40 mm</t>
  </si>
  <si>
    <t>M00574680</t>
  </si>
  <si>
    <t>WallFlex Biliary Transhepatic Uncovered, diametro 10 mm, lunghezza 80 mm</t>
  </si>
  <si>
    <t>M00574650</t>
  </si>
  <si>
    <t>WallFlex Biliary Transhepatic Uncovered, diametro 8 mm, lunghezza 100 mm</t>
  </si>
  <si>
    <t>DERIVO PERIPHER</t>
  </si>
  <si>
    <t>01-102310</t>
  </si>
  <si>
    <t>2290762/R</t>
  </si>
  <si>
    <t>01-102311</t>
  </si>
  <si>
    <t>2290770/R</t>
  </si>
  <si>
    <t>01-102312</t>
  </si>
  <si>
    <t>2290772/R</t>
  </si>
  <si>
    <t>01-102313</t>
  </si>
  <si>
    <t>2290773/R</t>
  </si>
  <si>
    <t>01-102363</t>
  </si>
  <si>
    <t>2290777/R</t>
  </si>
  <si>
    <t>01-102364</t>
  </si>
  <si>
    <t>2290778/R</t>
  </si>
  <si>
    <t>01-102410</t>
  </si>
  <si>
    <t>2290779/R</t>
  </si>
  <si>
    <t>01-102411</t>
  </si>
  <si>
    <t>2290780/R</t>
  </si>
  <si>
    <t>01-102412</t>
  </si>
  <si>
    <t>2290781/R</t>
  </si>
  <si>
    <t>01-102413</t>
  </si>
  <si>
    <t>2290782/R</t>
  </si>
  <si>
    <t>01-102463</t>
  </si>
  <si>
    <t>2290786/R</t>
  </si>
  <si>
    <t>01-102464</t>
  </si>
  <si>
    <t>2290787/R</t>
  </si>
  <si>
    <t>01-102510</t>
  </si>
  <si>
    <t>2290788/R</t>
  </si>
  <si>
    <t>01-102511</t>
  </si>
  <si>
    <t>2290789/R</t>
  </si>
  <si>
    <t>01-102512</t>
  </si>
  <si>
    <t>2290790/R</t>
  </si>
  <si>
    <t>01-102513</t>
  </si>
  <si>
    <t>2290791/R</t>
  </si>
  <si>
    <t>01-102563</t>
  </si>
  <si>
    <t>2290795/R</t>
  </si>
  <si>
    <t>01-102564</t>
  </si>
  <si>
    <t>2290796/R</t>
  </si>
  <si>
    <t>01-102514</t>
  </si>
  <si>
    <t>2290797/R</t>
  </si>
  <si>
    <t>01-102515</t>
  </si>
  <si>
    <t>2290798/R</t>
  </si>
  <si>
    <t>01-102516</t>
  </si>
  <si>
    <t>2290799/R</t>
  </si>
  <si>
    <t>01-102568</t>
  </si>
  <si>
    <t>2290803/R</t>
  </si>
  <si>
    <t>01-102569</t>
  </si>
  <si>
    <t>2290804/R</t>
  </si>
  <si>
    <t>01-102519</t>
  </si>
  <si>
    <t>2290805/R</t>
  </si>
  <si>
    <t>01-102520</t>
  </si>
  <si>
    <t>2290806/R</t>
  </si>
  <si>
    <t>01-102521</t>
  </si>
  <si>
    <t>2290807/R</t>
  </si>
  <si>
    <t>01-102573</t>
  </si>
  <si>
    <t>2290811/R</t>
  </si>
  <si>
    <t>01-102574</t>
  </si>
  <si>
    <t>2290812/R</t>
  </si>
  <si>
    <t>Allegato 1: Prospetto di aggiudicazione</t>
  </si>
  <si>
    <t>NOME COMMERCIALE; CODICE PRODOTTO (REF); NUMERO DI REPERTORIO</t>
  </si>
  <si>
    <t>PALMAZ BLUEPALMAZ BLUE</t>
  </si>
  <si>
    <t>CODICE PRODOTTO (REF) NUMERO DI REPERTORIO CND</t>
  </si>
  <si>
    <t>MC Health S.r.l.</t>
  </si>
  <si>
    <t>EUCALIMUS</t>
  </si>
  <si>
    <t>ELM22508</t>
  </si>
  <si>
    <t>P0704020102</t>
  </si>
  <si>
    <t>ELM22510</t>
  </si>
  <si>
    <t>ELM22513</t>
  </si>
  <si>
    <t>ELM22516</t>
  </si>
  <si>
    <t>ELM22518</t>
  </si>
  <si>
    <t>ELM22523</t>
  </si>
  <si>
    <t>ELM22528</t>
  </si>
  <si>
    <t>ELM22533</t>
  </si>
  <si>
    <t>ELM22538</t>
  </si>
  <si>
    <t>ELM25008</t>
  </si>
  <si>
    <t>ELM25010</t>
  </si>
  <si>
    <t>ELM25013</t>
  </si>
  <si>
    <t>ELM25016</t>
  </si>
  <si>
    <t>ELM25018</t>
  </si>
  <si>
    <t>ELM25023</t>
  </si>
  <si>
    <t>ELM25028</t>
  </si>
  <si>
    <t>ELM25033</t>
  </si>
  <si>
    <t>ELM25038</t>
  </si>
  <si>
    <t>ELM25043</t>
  </si>
  <si>
    <t>ELM27508</t>
  </si>
  <si>
    <t>ELM27510</t>
  </si>
  <si>
    <t>ELM27513</t>
  </si>
  <si>
    <t>ELM27516</t>
  </si>
  <si>
    <t>ELM27518</t>
  </si>
  <si>
    <t>ELM27523</t>
  </si>
  <si>
    <t>ELM27528</t>
  </si>
  <si>
    <t>ELM27533</t>
  </si>
  <si>
    <t>ELM27538</t>
  </si>
  <si>
    <t>ELM27543</t>
  </si>
  <si>
    <t>ELM27548</t>
  </si>
  <si>
    <t>ELM30008</t>
  </si>
  <si>
    <t>ELM30010</t>
  </si>
  <si>
    <t>ELM30013</t>
  </si>
  <si>
    <t>ELM30016</t>
  </si>
  <si>
    <t>ELM30018</t>
  </si>
  <si>
    <t>ELM30023</t>
  </si>
  <si>
    <t>ELM30028</t>
  </si>
  <si>
    <t>ELM30033</t>
  </si>
  <si>
    <t>ELM30038</t>
  </si>
  <si>
    <t>ELM30043</t>
  </si>
  <si>
    <t>ELM30048</t>
  </si>
  <si>
    <t>ELM32508</t>
  </si>
  <si>
    <t>ELM32510</t>
  </si>
  <si>
    <t>ELM32513</t>
  </si>
  <si>
    <t>ELM32516</t>
  </si>
  <si>
    <t>ELM32518</t>
  </si>
  <si>
    <t>ELM32523</t>
  </si>
  <si>
    <t>ELM32528</t>
  </si>
  <si>
    <t>ELM32533</t>
  </si>
  <si>
    <t>ELM32538</t>
  </si>
  <si>
    <t>ELM32543</t>
  </si>
  <si>
    <t>ELM32548</t>
  </si>
  <si>
    <t>ELM35008</t>
  </si>
  <si>
    <t>ELM35010</t>
  </si>
  <si>
    <t>ELM35013</t>
  </si>
  <si>
    <t>ELM35016</t>
  </si>
  <si>
    <t>ELM35018</t>
  </si>
  <si>
    <t>ELM35023</t>
  </si>
  <si>
    <t>ELM35028</t>
  </si>
  <si>
    <t>ELM35033</t>
  </si>
  <si>
    <t>ELM35038</t>
  </si>
  <si>
    <t>ELM35043</t>
  </si>
  <si>
    <t>ELM35048</t>
  </si>
  <si>
    <t>ELM40008</t>
  </si>
  <si>
    <t>ELM40010</t>
  </si>
  <si>
    <t>ELM40013</t>
  </si>
  <si>
    <t>ELM40016</t>
  </si>
  <si>
    <t>ELM40018</t>
  </si>
  <si>
    <t>ELM40023</t>
  </si>
  <si>
    <t>ELM40028</t>
  </si>
  <si>
    <t>ELM40033</t>
  </si>
  <si>
    <t>ELM40038</t>
  </si>
  <si>
    <t>ELM40043</t>
  </si>
  <si>
    <t>ELM40048</t>
  </si>
  <si>
    <t>ELM45013</t>
  </si>
  <si>
    <t>ELM45016</t>
  </si>
  <si>
    <t>ELM45018</t>
  </si>
  <si>
    <t>ELM45023</t>
  </si>
  <si>
    <t>ELM45028</t>
  </si>
  <si>
    <t>ELM45033</t>
  </si>
  <si>
    <t>ELM45038</t>
  </si>
  <si>
    <t>ELM50013</t>
  </si>
  <si>
    <t>ELM50016</t>
  </si>
  <si>
    <t>ELM50018</t>
  </si>
  <si>
    <t>ELM50023</t>
  </si>
  <si>
    <t>ELM50028</t>
  </si>
  <si>
    <t>ELM50033</t>
  </si>
  <si>
    <t>ELM50038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</si>
</sst>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[$€]\ * #,##0.00_-;\-[$€]\ * #,##0.00_-;_-[$€]\ * \-??_-;_-@_-"/>
    <numFmt numFmtId="165" formatCode="_-[$€]\ * #,##0.00_-;\-[$€]\ * #,##0.00_-;_-[$€]\ * &quot;-&quot;??_-;_-@_-"/>
    <numFmt numFmtId="166" formatCode="#,##0.00\ &quot;€&quot;"/>
    <numFmt numFmtId="167" formatCode="0.00000%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Verdana"/>
      <family val="2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rgb="FF2A2A25"/>
      <name val="Trebuchet MS"/>
      <family val="2"/>
    </font>
    <font>
      <sz val="8"/>
      <color theme="1"/>
      <name val="Trebuchet MS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name val="Arial"/>
    </font>
    <font>
      <sz val="9"/>
      <color rgb="FF000000"/>
      <name val="Trebuchet MS"/>
      <family val="2"/>
    </font>
    <font>
      <sz val="9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64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2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rgb="FF990033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" fillId="30" borderId="1" applyNumberFormat="0" applyAlignment="0" applyProtection="0"/>
    <xf numFmtId="0" fontId="5" fillId="31" borderId="1" applyNumberFormat="0" applyAlignment="0" applyProtection="0"/>
    <xf numFmtId="0" fontId="6" fillId="0" borderId="2" applyNumberFormat="0" applyFill="0" applyAlignment="0" applyProtection="0"/>
    <xf numFmtId="0" fontId="7" fillId="32" borderId="3" applyNumberFormat="0" applyAlignment="0" applyProtection="0"/>
    <xf numFmtId="0" fontId="7" fillId="33" borderId="3" applyNumberFormat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164" fontId="20" fillId="0" borderId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8" fillId="12" borderId="1" applyNumberFormat="0" applyAlignment="0" applyProtection="0"/>
    <xf numFmtId="0" fontId="8" fillId="13" borderId="1" applyNumberFormat="0" applyAlignment="0" applyProtection="0"/>
    <xf numFmtId="43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2" fillId="0" borderId="0"/>
    <xf numFmtId="0" fontId="20" fillId="0" borderId="0"/>
    <xf numFmtId="0" fontId="20" fillId="44" borderId="4" applyNumberFormat="0" applyAlignment="0" applyProtection="0"/>
    <xf numFmtId="0" fontId="2" fillId="45" borderId="4" applyNumberFormat="0" applyFont="0" applyAlignment="0" applyProtection="0"/>
    <xf numFmtId="0" fontId="20" fillId="45" borderId="4" applyNumberFormat="0" applyFont="0" applyAlignment="0" applyProtection="0"/>
    <xf numFmtId="0" fontId="10" fillId="30" borderId="5" applyNumberFormat="0" applyAlignment="0" applyProtection="0"/>
    <xf numFmtId="0" fontId="10" fillId="31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164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44" borderId="4" applyNumberFormat="0" applyAlignment="0" applyProtection="0"/>
    <xf numFmtId="0" fontId="2" fillId="45" borderId="4" applyNumberFormat="0" applyFont="0" applyAlignment="0" applyProtection="0"/>
    <xf numFmtId="9" fontId="2" fillId="0" borderId="0" applyFont="0" applyFill="0" applyBorder="0" applyAlignment="0" applyProtection="0"/>
  </cellStyleXfs>
  <cellXfs count="259">
    <xf numFmtId="0" fontId="0" fillId="0" borderId="0" xfId="0"/>
    <xf numFmtId="0" fontId="0" fillId="0" borderId="10" xfId="0" applyBorder="1" applyAlignment="1">
      <alignment horizontal="center"/>
    </xf>
    <xf numFmtId="0" fontId="21" fillId="47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66" fontId="24" fillId="48" borderId="10" xfId="0" applyNumberFormat="1" applyFont="1" applyFill="1" applyBorder="1" applyAlignment="1">
      <alignment horizontal="center" vertical="center" wrapText="1"/>
    </xf>
    <xf numFmtId="167" fontId="26" fillId="0" borderId="10" xfId="0" applyNumberFormat="1" applyFont="1" applyBorder="1" applyAlignment="1">
      <alignment horizontal="center" vertical="center"/>
    </xf>
    <xf numFmtId="167" fontId="24" fillId="48" borderId="10" xfId="91" applyNumberFormat="1" applyFont="1" applyFill="1" applyBorder="1" applyAlignment="1">
      <alignment horizontal="center" vertical="center" wrapText="1"/>
    </xf>
    <xf numFmtId="166" fontId="25" fillId="0" borderId="10" xfId="0" applyNumberFormat="1" applyFont="1" applyBorder="1" applyAlignment="1">
      <alignment horizontal="center" vertical="center"/>
    </xf>
    <xf numFmtId="167" fontId="25" fillId="0" borderId="10" xfId="91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1" fillId="46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/>
    </xf>
    <xf numFmtId="166" fontId="24" fillId="0" borderId="10" xfId="0" applyNumberFormat="1" applyFont="1" applyBorder="1" applyAlignment="1">
      <alignment horizontal="center" vertical="center"/>
    </xf>
    <xf numFmtId="0" fontId="27" fillId="46" borderId="16" xfId="0" applyFont="1" applyFill="1" applyBorder="1" applyAlignment="1">
      <alignment horizontal="center" vertical="center" wrapText="1"/>
    </xf>
    <xf numFmtId="0" fontId="27" fillId="46" borderId="18" xfId="0" applyFont="1" applyFill="1" applyBorder="1" applyAlignment="1">
      <alignment horizontal="center" vertical="center" wrapText="1"/>
    </xf>
    <xf numFmtId="0" fontId="27" fillId="46" borderId="19" xfId="0" applyFont="1" applyFill="1" applyBorder="1" applyAlignment="1">
      <alignment horizontal="center" vertical="center" wrapText="1"/>
    </xf>
    <xf numFmtId="0" fontId="27" fillId="46" borderId="27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wrapText="1"/>
    </xf>
    <xf numFmtId="0" fontId="22" fillId="0" borderId="30" xfId="0" applyFont="1" applyBorder="1" applyAlignment="1">
      <alignment wrapText="1"/>
    </xf>
    <xf numFmtId="0" fontId="22" fillId="0" borderId="32" xfId="0" applyFont="1" applyBorder="1" applyAlignment="1">
      <alignment wrapText="1"/>
    </xf>
    <xf numFmtId="0" fontId="22" fillId="0" borderId="35" xfId="0" applyFont="1" applyBorder="1" applyAlignment="1">
      <alignment wrapText="1"/>
    </xf>
    <xf numFmtId="0" fontId="22" fillId="0" borderId="36" xfId="0" applyFont="1" applyBorder="1" applyAlignment="1">
      <alignment wrapText="1"/>
    </xf>
    <xf numFmtId="0" fontId="28" fillId="0" borderId="18" xfId="0" applyFont="1" applyBorder="1" applyAlignment="1">
      <alignment horizontal="center" vertical="center" wrapText="1"/>
    </xf>
    <xf numFmtId="0" fontId="27" fillId="46" borderId="38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0" fillId="0" borderId="10" xfId="0" applyBorder="1"/>
    <xf numFmtId="0" fontId="27" fillId="46" borderId="10" xfId="0" applyFont="1" applyFill="1" applyBorder="1" applyAlignment="1">
      <alignment vertical="center" wrapText="1"/>
    </xf>
    <xf numFmtId="0" fontId="27" fillId="46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30" fillId="46" borderId="19" xfId="0" applyFont="1" applyFill="1" applyBorder="1" applyAlignment="1">
      <alignment horizontal="center" vertical="center" wrapText="1"/>
    </xf>
    <xf numFmtId="0" fontId="30" fillId="46" borderId="18" xfId="0" applyFont="1" applyFill="1" applyBorder="1" applyAlignment="1">
      <alignment horizontal="center" vertical="center" wrapText="1"/>
    </xf>
    <xf numFmtId="49" fontId="31" fillId="49" borderId="10" xfId="0" applyNumberFormat="1" applyFont="1" applyFill="1" applyBorder="1" applyAlignment="1">
      <alignment horizontal="right" wrapText="1"/>
    </xf>
    <xf numFmtId="49" fontId="31" fillId="49" borderId="10" xfId="0" applyNumberFormat="1" applyFont="1" applyFill="1" applyBorder="1" applyAlignment="1">
      <alignment wrapText="1"/>
    </xf>
    <xf numFmtId="0" fontId="32" fillId="46" borderId="16" xfId="0" applyFont="1" applyFill="1" applyBorder="1" applyAlignment="1">
      <alignment horizontal="center" vertical="center" wrapText="1"/>
    </xf>
    <xf numFmtId="0" fontId="32" fillId="46" borderId="3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2" fillId="46" borderId="18" xfId="0" applyFont="1" applyFill="1" applyBorder="1" applyAlignment="1">
      <alignment horizontal="center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left" vertical="center" wrapText="1" indent="4"/>
    </xf>
    <xf numFmtId="0" fontId="23" fillId="4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2" fillId="46" borderId="19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49" fontId="37" fillId="0" borderId="10" xfId="0" applyNumberFormat="1" applyFont="1" applyBorder="1"/>
    <xf numFmtId="0" fontId="23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46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7" fillId="0" borderId="16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38" fillId="0" borderId="41" xfId="0" applyFont="1" applyBorder="1" applyAlignment="1">
      <alignment vertical="center"/>
    </xf>
    <xf numFmtId="0" fontId="38" fillId="0" borderId="46" xfId="0" applyFont="1" applyBorder="1" applyAlignment="1">
      <alignment horizontal="center" vertical="center"/>
    </xf>
    <xf numFmtId="0" fontId="38" fillId="0" borderId="42" xfId="0" applyFont="1" applyBorder="1" applyAlignment="1">
      <alignment vertical="center"/>
    </xf>
    <xf numFmtId="0" fontId="38" fillId="0" borderId="47" xfId="0" applyFont="1" applyBorder="1" applyAlignment="1">
      <alignment horizontal="center" vertical="center"/>
    </xf>
    <xf numFmtId="0" fontId="39" fillId="0" borderId="41" xfId="0" applyFont="1" applyBorder="1" applyAlignment="1">
      <alignment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vertical="center"/>
    </xf>
    <xf numFmtId="0" fontId="39" fillId="0" borderId="42" xfId="0" applyFont="1" applyBorder="1" applyAlignment="1">
      <alignment horizontal="center" vertical="center" wrapText="1"/>
    </xf>
    <xf numFmtId="4" fontId="28" fillId="0" borderId="18" xfId="0" applyNumberFormat="1" applyFont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166" fontId="28" fillId="0" borderId="18" xfId="0" applyNumberFormat="1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1" fillId="0" borderId="10" xfId="0" applyFont="1" applyBorder="1"/>
    <xf numFmtId="0" fontId="42" fillId="48" borderId="29" xfId="0" applyFont="1" applyFill="1" applyBorder="1" applyAlignment="1">
      <alignment horizontal="center" vertical="center" wrapText="1"/>
    </xf>
    <xf numFmtId="0" fontId="42" fillId="48" borderId="30" xfId="0" applyFont="1" applyFill="1" applyBorder="1" applyAlignment="1">
      <alignment horizontal="center" vertical="center"/>
    </xf>
    <xf numFmtId="0" fontId="42" fillId="48" borderId="10" xfId="0" applyFont="1" applyFill="1" applyBorder="1" applyAlignment="1">
      <alignment horizontal="center" vertical="center" wrapText="1"/>
    </xf>
    <xf numFmtId="0" fontId="42" fillId="48" borderId="32" xfId="0" applyFont="1" applyFill="1" applyBorder="1" applyAlignment="1">
      <alignment horizontal="center" vertical="center"/>
    </xf>
    <xf numFmtId="0" fontId="42" fillId="48" borderId="35" xfId="0" applyFont="1" applyFill="1" applyBorder="1" applyAlignment="1">
      <alignment horizontal="center" vertical="center" wrapText="1"/>
    </xf>
    <xf numFmtId="0" fontId="42" fillId="48" borderId="36" xfId="0" applyFont="1" applyFill="1" applyBorder="1" applyAlignment="1">
      <alignment horizontal="center" vertical="center"/>
    </xf>
    <xf numFmtId="0" fontId="43" fillId="0" borderId="10" xfId="0" applyFont="1" applyBorder="1" applyAlignment="1">
      <alignment wrapText="1"/>
    </xf>
    <xf numFmtId="0" fontId="43" fillId="0" borderId="32" xfId="0" applyFont="1" applyBorder="1" applyAlignment="1">
      <alignment wrapText="1"/>
    </xf>
    <xf numFmtId="0" fontId="43" fillId="0" borderId="35" xfId="0" applyFont="1" applyBorder="1" applyAlignment="1">
      <alignment wrapText="1"/>
    </xf>
    <xf numFmtId="0" fontId="43" fillId="0" borderId="36" xfId="0" applyFont="1" applyBorder="1" applyAlignment="1">
      <alignment wrapText="1"/>
    </xf>
    <xf numFmtId="0" fontId="28" fillId="0" borderId="2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8" fillId="0" borderId="23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46" borderId="17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/>
    </xf>
    <xf numFmtId="0" fontId="27" fillId="46" borderId="25" xfId="0" applyFont="1" applyFill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0" borderId="22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45" fillId="0" borderId="1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46" borderId="16" xfId="0" applyFont="1" applyFill="1" applyBorder="1" applyAlignment="1">
      <alignment horizontal="center" vertical="center" wrapText="1"/>
    </xf>
    <xf numFmtId="0" fontId="27" fillId="46" borderId="17" xfId="0" applyFont="1" applyFill="1" applyBorder="1" applyAlignment="1">
      <alignment horizontal="center" vertical="center" wrapText="1"/>
    </xf>
    <xf numFmtId="166" fontId="24" fillId="0" borderId="12" xfId="0" applyNumberFormat="1" applyFont="1" applyBorder="1" applyAlignment="1">
      <alignment horizontal="center" vertical="center"/>
    </xf>
    <xf numFmtId="166" fontId="24" fillId="0" borderId="13" xfId="0" applyNumberFormat="1" applyFont="1" applyBorder="1" applyAlignment="1">
      <alignment horizontal="center" vertical="center"/>
    </xf>
    <xf numFmtId="166" fontId="24" fillId="0" borderId="14" xfId="0" applyNumberFormat="1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center" vertical="center"/>
    </xf>
    <xf numFmtId="3" fontId="24" fillId="0" borderId="14" xfId="0" applyNumberFormat="1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64" applyFont="1" applyBorder="1" applyAlignment="1">
      <alignment horizontal="center" vertical="center" wrapText="1"/>
    </xf>
    <xf numFmtId="166" fontId="24" fillId="0" borderId="10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46" borderId="25" xfId="0" applyFont="1" applyFill="1" applyBorder="1" applyAlignment="1">
      <alignment horizontal="center" vertical="center" wrapText="1"/>
    </xf>
    <xf numFmtId="0" fontId="27" fillId="46" borderId="26" xfId="0" applyFont="1" applyFill="1" applyBorder="1" applyAlignment="1">
      <alignment horizontal="center" vertical="center" wrapText="1"/>
    </xf>
    <xf numFmtId="0" fontId="27" fillId="46" borderId="19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46" borderId="19" xfId="0" applyFont="1" applyFill="1" applyBorder="1" applyAlignment="1">
      <alignment horizontal="center" vertical="center" wrapText="1"/>
    </xf>
    <xf numFmtId="0" fontId="30" fillId="46" borderId="26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0" fontId="32" fillId="46" borderId="16" xfId="0" applyFont="1" applyFill="1" applyBorder="1" applyAlignment="1">
      <alignment horizontal="center" vertical="center" wrapText="1"/>
    </xf>
    <xf numFmtId="0" fontId="32" fillId="46" borderId="17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32" fillId="46" borderId="39" xfId="0" applyFont="1" applyFill="1" applyBorder="1" applyAlignment="1">
      <alignment horizontal="center" vertical="center" wrapText="1"/>
    </xf>
    <xf numFmtId="0" fontId="32" fillId="46" borderId="4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7" fillId="46" borderId="10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32" fillId="46" borderId="19" xfId="0" applyFont="1" applyFill="1" applyBorder="1" applyAlignment="1">
      <alignment horizontal="center" vertical="center" wrapText="1"/>
    </xf>
    <xf numFmtId="0" fontId="32" fillId="46" borderId="26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3" fillId="48" borderId="16" xfId="0" applyFont="1" applyFill="1" applyBorder="1" applyAlignment="1">
      <alignment horizontal="center" vertical="center" wrapText="1"/>
    </xf>
    <xf numFmtId="0" fontId="23" fillId="48" borderId="17" xfId="0" applyFont="1" applyFill="1" applyBorder="1" applyAlignment="1">
      <alignment horizontal="center" vertical="center" wrapText="1"/>
    </xf>
    <xf numFmtId="0" fontId="23" fillId="48" borderId="22" xfId="0" applyFont="1" applyFill="1" applyBorder="1" applyAlignment="1">
      <alignment horizontal="center" vertical="center" wrapText="1"/>
    </xf>
    <xf numFmtId="0" fontId="23" fillId="48" borderId="23" xfId="0" applyFont="1" applyFill="1" applyBorder="1" applyAlignment="1">
      <alignment horizontal="center" vertical="center" wrapText="1"/>
    </xf>
    <xf numFmtId="0" fontId="23" fillId="48" borderId="15" xfId="0" applyFont="1" applyFill="1" applyBorder="1" applyAlignment="1">
      <alignment horizontal="center" vertical="center" wrapText="1"/>
    </xf>
    <xf numFmtId="0" fontId="23" fillId="48" borderId="2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46" borderId="39" xfId="0" applyFont="1" applyFill="1" applyBorder="1" applyAlignment="1">
      <alignment horizontal="center" vertical="center" wrapText="1"/>
    </xf>
    <xf numFmtId="0" fontId="27" fillId="46" borderId="40" xfId="0" applyFont="1" applyFill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21" fillId="46" borderId="22" xfId="0" applyFont="1" applyFill="1" applyBorder="1" applyAlignment="1">
      <alignment horizontal="center" vertical="center" wrapText="1"/>
    </xf>
    <xf numFmtId="0" fontId="21" fillId="46" borderId="0" xfId="0" applyFont="1" applyFill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166" fontId="23" fillId="48" borderId="10" xfId="0" applyNumberFormat="1" applyFont="1" applyFill="1" applyBorder="1" applyAlignment="1">
      <alignment horizontal="center" vertical="center" wrapText="1"/>
    </xf>
    <xf numFmtId="167" fontId="23" fillId="48" borderId="10" xfId="91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166" fontId="24" fillId="0" borderId="12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3" fontId="24" fillId="0" borderId="14" xfId="0" applyNumberFormat="1" applyFont="1" applyFill="1" applyBorder="1" applyAlignment="1">
      <alignment horizontal="center" vertical="center"/>
    </xf>
    <xf numFmtId="166" fontId="24" fillId="0" borderId="14" xfId="0" applyNumberFormat="1" applyFont="1" applyFill="1" applyBorder="1" applyAlignment="1">
      <alignment horizontal="center" vertical="center"/>
    </xf>
  </cellXfs>
  <cellStyles count="92">
    <cellStyle name="20% - Colore 1" xfId="1" builtinId="30" customBuiltin="1"/>
    <cellStyle name="20% - Colore 1 2" xfId="2" xr:uid="{00000000-0005-0000-0000-000001000000}"/>
    <cellStyle name="20% - Colore 2" xfId="3" builtinId="34" customBuiltin="1"/>
    <cellStyle name="20% - Colore 2 2" xfId="4" xr:uid="{00000000-0005-0000-0000-000003000000}"/>
    <cellStyle name="20% - Colore 3" xfId="5" builtinId="38" customBuiltin="1"/>
    <cellStyle name="20% - Colore 3 2" xfId="6" xr:uid="{00000000-0005-0000-0000-000005000000}"/>
    <cellStyle name="20% - Colore 4" xfId="7" builtinId="42" customBuiltin="1"/>
    <cellStyle name="20% - Colore 4 2" xfId="8" xr:uid="{00000000-0005-0000-0000-000007000000}"/>
    <cellStyle name="20% - Colore 5" xfId="9" builtinId="46" customBuiltin="1"/>
    <cellStyle name="20% - Colore 5 2" xfId="10" xr:uid="{00000000-0005-0000-0000-000009000000}"/>
    <cellStyle name="20% - Colore 6" xfId="11" builtinId="50" customBuiltin="1"/>
    <cellStyle name="20% - Colore 6 2" xfId="12" xr:uid="{00000000-0005-0000-0000-00000B000000}"/>
    <cellStyle name="40% - Colore 1" xfId="13" builtinId="31" customBuiltin="1"/>
    <cellStyle name="40% - Colore 1 2" xfId="14" xr:uid="{00000000-0005-0000-0000-00000D000000}"/>
    <cellStyle name="40% - Colore 2" xfId="15" builtinId="35" customBuiltin="1"/>
    <cellStyle name="40% - Colore 2 2" xfId="16" xr:uid="{00000000-0005-0000-0000-00000F000000}"/>
    <cellStyle name="40% - Colore 3" xfId="17" builtinId="39" customBuiltin="1"/>
    <cellStyle name="40% - Colore 3 2" xfId="18" xr:uid="{00000000-0005-0000-0000-000011000000}"/>
    <cellStyle name="40% - Colore 4" xfId="19" builtinId="43" customBuiltin="1"/>
    <cellStyle name="40% - Colore 4 2" xfId="20" xr:uid="{00000000-0005-0000-0000-000013000000}"/>
    <cellStyle name="40% - Colore 5" xfId="21" builtinId="47" customBuiltin="1"/>
    <cellStyle name="40% - Colore 5 2" xfId="22" xr:uid="{00000000-0005-0000-0000-000015000000}"/>
    <cellStyle name="40% - Colore 6" xfId="23" builtinId="51" customBuiltin="1"/>
    <cellStyle name="40% - Colore 6 2" xfId="24" xr:uid="{00000000-0005-0000-0000-000017000000}"/>
    <cellStyle name="60% - Colore 1" xfId="25" builtinId="32" customBuiltin="1"/>
    <cellStyle name="60% - Colore 1 2" xfId="26" xr:uid="{00000000-0005-0000-0000-000019000000}"/>
    <cellStyle name="60% - Colore 2" xfId="27" builtinId="36" customBuiltin="1"/>
    <cellStyle name="60% - Colore 2 2" xfId="28" xr:uid="{00000000-0005-0000-0000-00001B000000}"/>
    <cellStyle name="60% - Colore 3" xfId="29" builtinId="40" customBuiltin="1"/>
    <cellStyle name="60% - Colore 3 2" xfId="30" xr:uid="{00000000-0005-0000-0000-00001D000000}"/>
    <cellStyle name="60% - Colore 4" xfId="31" builtinId="44" customBuiltin="1"/>
    <cellStyle name="60% - Colore 4 2" xfId="32" xr:uid="{00000000-0005-0000-0000-00001F000000}"/>
    <cellStyle name="60% - Colore 5" xfId="33" builtinId="48" customBuiltin="1"/>
    <cellStyle name="60% - Colore 5 2" xfId="34" xr:uid="{00000000-0005-0000-0000-000021000000}"/>
    <cellStyle name="60% - Colore 6" xfId="35" builtinId="52" customBuiltin="1"/>
    <cellStyle name="60% - Colore 6 2" xfId="36" xr:uid="{00000000-0005-0000-0000-000023000000}"/>
    <cellStyle name="Calcolo" xfId="37" builtinId="22" customBuiltin="1"/>
    <cellStyle name="Calcolo 2" xfId="38" xr:uid="{00000000-0005-0000-0000-000025000000}"/>
    <cellStyle name="Cella collegata" xfId="39" builtinId="24" customBuiltin="1"/>
    <cellStyle name="Cella da controllare" xfId="40" builtinId="23" customBuiltin="1"/>
    <cellStyle name="Cella da controllare 2" xfId="41" xr:uid="{00000000-0005-0000-0000-000028000000}"/>
    <cellStyle name="Colore 1" xfId="42" builtinId="29" customBuiltin="1"/>
    <cellStyle name="Colore 1 2" xfId="43" xr:uid="{00000000-0005-0000-0000-00002A000000}"/>
    <cellStyle name="Colore 2" xfId="44" builtinId="33" customBuiltin="1"/>
    <cellStyle name="Colore 2 2" xfId="45" xr:uid="{00000000-0005-0000-0000-00002C000000}"/>
    <cellStyle name="Colore 3" xfId="46" builtinId="37" customBuiltin="1"/>
    <cellStyle name="Colore 3 2" xfId="47" xr:uid="{00000000-0005-0000-0000-00002E000000}"/>
    <cellStyle name="Colore 4" xfId="48" builtinId="41" customBuiltin="1"/>
    <cellStyle name="Colore 4 2" xfId="49" xr:uid="{00000000-0005-0000-0000-000030000000}"/>
    <cellStyle name="Colore 5" xfId="50" builtinId="45" customBuiltin="1"/>
    <cellStyle name="Colore 5 2" xfId="51" xr:uid="{00000000-0005-0000-0000-000032000000}"/>
    <cellStyle name="Colore 6" xfId="52" builtinId="49" customBuiltin="1"/>
    <cellStyle name="Colore 6 2" xfId="53" xr:uid="{00000000-0005-0000-0000-000034000000}"/>
    <cellStyle name="Euro" xfId="54" xr:uid="{00000000-0005-0000-0000-000035000000}"/>
    <cellStyle name="Euro 2" xfId="55" xr:uid="{00000000-0005-0000-0000-000036000000}"/>
    <cellStyle name="Euro 2 2" xfId="84" xr:uid="{00000000-0005-0000-0000-000037000000}"/>
    <cellStyle name="Euro 3" xfId="56" xr:uid="{00000000-0005-0000-0000-000038000000}"/>
    <cellStyle name="Euro 3 2" xfId="57" xr:uid="{00000000-0005-0000-0000-000039000000}"/>
    <cellStyle name="Euro 3 2 2" xfId="85" xr:uid="{00000000-0005-0000-0000-00003A000000}"/>
    <cellStyle name="Euro 4" xfId="83" xr:uid="{00000000-0005-0000-0000-00003B000000}"/>
    <cellStyle name="Input" xfId="58" builtinId="20" customBuiltin="1"/>
    <cellStyle name="Input 2" xfId="59" xr:uid="{00000000-0005-0000-0000-00003D000000}"/>
    <cellStyle name="Migliaia 2" xfId="60" xr:uid="{00000000-0005-0000-0000-00003E000000}"/>
    <cellStyle name="Migliaia 2 2" xfId="86" xr:uid="{00000000-0005-0000-0000-00003F000000}"/>
    <cellStyle name="Migliaia 3" xfId="61" xr:uid="{00000000-0005-0000-0000-000040000000}"/>
    <cellStyle name="Migliaia 3 2" xfId="87" xr:uid="{00000000-0005-0000-0000-000041000000}"/>
    <cellStyle name="Neutrale" xfId="62" builtinId="28" customBuiltin="1"/>
    <cellStyle name="Neutrale 2" xfId="63" xr:uid="{00000000-0005-0000-0000-000043000000}"/>
    <cellStyle name="Normale" xfId="0" builtinId="0"/>
    <cellStyle name="Normale 2" xfId="64" xr:uid="{00000000-0005-0000-0000-000045000000}"/>
    <cellStyle name="Normale 2 2" xfId="65" xr:uid="{00000000-0005-0000-0000-000046000000}"/>
    <cellStyle name="Normale 2 2 2" xfId="88" xr:uid="{00000000-0005-0000-0000-000047000000}"/>
    <cellStyle name="Nota" xfId="66" builtinId="10" customBuiltin="1"/>
    <cellStyle name="Nota 2" xfId="67" xr:uid="{00000000-0005-0000-0000-000049000000}"/>
    <cellStyle name="Nota 2 2" xfId="68" xr:uid="{00000000-0005-0000-0000-00004A000000}"/>
    <cellStyle name="Nota 2 2 2" xfId="90" xr:uid="{00000000-0005-0000-0000-00004B000000}"/>
    <cellStyle name="Nota 3" xfId="89" xr:uid="{00000000-0005-0000-0000-00004C000000}"/>
    <cellStyle name="Output" xfId="69" builtinId="21" customBuiltin="1"/>
    <cellStyle name="Output 2" xfId="70" xr:uid="{00000000-0005-0000-0000-00004E000000}"/>
    <cellStyle name="Percentuale" xfId="91" builtinId="5"/>
    <cellStyle name="Testo avviso" xfId="71" builtinId="11" customBuiltin="1"/>
    <cellStyle name="Testo descrittivo" xfId="72" builtinId="53" customBuiltin="1"/>
    <cellStyle name="Titolo" xfId="73" builtinId="15" customBuiltin="1"/>
    <cellStyle name="Titolo 1" xfId="74" builtinId="16" customBuiltin="1"/>
    <cellStyle name="Titolo 2" xfId="75" builtinId="17" customBuiltin="1"/>
    <cellStyle name="Titolo 3" xfId="76" builtinId="18" customBuiltin="1"/>
    <cellStyle name="Titolo 4" xfId="77" builtinId="19" customBuiltin="1"/>
    <cellStyle name="Totale" xfId="78" builtinId="25" customBuiltin="1"/>
    <cellStyle name="Valore non valido" xfId="79" builtinId="27" customBuiltin="1"/>
    <cellStyle name="Valore non valido 2" xfId="80" xr:uid="{00000000-0005-0000-0000-000058000000}"/>
    <cellStyle name="Valore valido" xfId="81" builtinId="26" customBuiltin="1"/>
    <cellStyle name="Valore valido 2" xfId="82" xr:uid="{00000000-0005-0000-0000-00005A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C2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08_Verbali/COMMISSIONE%20GIUDICATRICE/CG%201/stent%20cg%201%20chiarimenti/valutazione%20di%20idoneit&#224;.xlsx" TargetMode="External"/><Relationship Id="rId1" Type="http://schemas.openxmlformats.org/officeDocument/2006/relationships/externalLinkPath" Target="/Dir09/GARE_APPALTO/Gare_2025/2025_003_F_Stent%203/08_Verbali/COMMISSIONE%20GIUDICATRICE/CG%201/stent%20cg%201%20chiarimenti/valutazione%20di%20idoneit&#224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INTRANET\Intranet\EUKON\GARE\03.%20GARE%20a%20cui%20PARTECIPARE\PI.%20SCR%20PIEMONTE.%20ID%20SINTEL%20197614396.%20STENT%20CORONARICI.%20SCAD%2030.04.2025_16%20%20%20%20%20%20%20%20%20%20%20%20+CAMP\MODIFICATI\TECNICA\Lotto%2023\2024_003_G_Modello%20B_Tabella%20offerta%20senza%20prezzi%20lotto%2023.xlsx" TargetMode="External"/><Relationship Id="rId2" Type="http://schemas.microsoft.com/office/2019/04/relationships/externalLinkLongPath" Target="file:///\\INTRANET\EUKON\GARE\03.%20GARE%20a%20cui%20PARTECIPARE\PI.%20SCR%20PIEMONTE.%20ID%20SINTEL%20197614396.%20STENT%20CORONARICI.%20SCAD%2030.04.2025_16%20%20%20%20%20%20%20%20%20%20%20%20+CAMP\MODIFICATI\TECNICA\Lotto%2023\2024_003_G_Modello%20B_Tabella%20offerta%20senza%20prezzi%20lotto%2023.xlsx?E58858BB" TargetMode="External"/><Relationship Id="rId1" Type="http://schemas.openxmlformats.org/officeDocument/2006/relationships/externalLinkPath" Target="file:///\\E58858BB\2024_003_G_Modello%20B_Tabella%20offerta%20senza%20prezzi%20lot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TTO 1"/>
      <sheetName val="LOTTO 2"/>
      <sheetName val="LOTTO 3"/>
      <sheetName val="LOTTO 4"/>
      <sheetName val="LOTTO 5"/>
      <sheetName val="LOTTO 6"/>
      <sheetName val="LOTTO 7"/>
      <sheetName val="LOTTO 8"/>
      <sheetName val="LOTTO 9"/>
      <sheetName val="LOTTO 10"/>
      <sheetName val="LOTTO 11"/>
      <sheetName val="LOTTO 12"/>
      <sheetName val="LOTTO 13"/>
      <sheetName val="LOTTO 14"/>
      <sheetName val="LOTTO 15"/>
      <sheetName val="LOTTO 16"/>
      <sheetName val="LOTTO 17"/>
      <sheetName val="LOTTO 18"/>
      <sheetName val="LOTTO 19"/>
      <sheetName val="LOTTO 20"/>
      <sheetName val="LOTTO 21"/>
      <sheetName val="LOTTO 22"/>
      <sheetName val="LOTTO 23"/>
      <sheetName val="LOTTO 24"/>
      <sheetName val="LOTTO 25"/>
    </sheetNames>
    <sheetDataSet>
      <sheetData sheetId="0" refreshError="1">
        <row r="4">
          <cell r="E4" t="str">
            <v>ABBOTT MEDICAL ITALIA SRL</v>
          </cell>
          <cell r="F4" t="str">
            <v>C.S. MEDICAL 7 SRL</v>
          </cell>
          <cell r="H4" t="str">
            <v>MEDTRONIC ITALIA S.P.A.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otto 23"/>
    </sheetNames>
    <sheetDataSet>
      <sheetData sheetId="0">
        <row r="8">
          <cell r="C8" t="str">
            <v>ST-40-40</v>
          </cell>
        </row>
        <row r="9">
          <cell r="C9" t="str">
            <v>ST-40-60</v>
          </cell>
        </row>
        <row r="10">
          <cell r="C10" t="str">
            <v>ST-40-80</v>
          </cell>
        </row>
        <row r="11">
          <cell r="C11" t="str">
            <v>ST-40-100</v>
          </cell>
        </row>
        <row r="12">
          <cell r="C12" t="str">
            <v>ST-40-120</v>
          </cell>
        </row>
        <row r="13">
          <cell r="C13" t="str">
            <v>ST-40-150</v>
          </cell>
        </row>
        <row r="14">
          <cell r="C14" t="str">
            <v>ST-40-200</v>
          </cell>
        </row>
        <row r="15">
          <cell r="C15" t="str">
            <v>ST-45-40</v>
          </cell>
        </row>
        <row r="16">
          <cell r="C16" t="str">
            <v>ST-45-60</v>
          </cell>
        </row>
        <row r="17">
          <cell r="C17" t="str">
            <v>ST-45-80</v>
          </cell>
        </row>
        <row r="18">
          <cell r="C18" t="str">
            <v>ST-45-100</v>
          </cell>
        </row>
        <row r="19">
          <cell r="C19" t="str">
            <v>ST-45-120</v>
          </cell>
        </row>
        <row r="20">
          <cell r="C20" t="str">
            <v>ST-45-150</v>
          </cell>
        </row>
        <row r="21">
          <cell r="C21" t="str">
            <v>ST-45-200</v>
          </cell>
        </row>
        <row r="22">
          <cell r="C22" t="str">
            <v>ST-50-40</v>
          </cell>
        </row>
        <row r="23">
          <cell r="C23" t="str">
            <v>ST-50-60</v>
          </cell>
        </row>
        <row r="24">
          <cell r="C24" t="str">
            <v>ST-50-80</v>
          </cell>
        </row>
        <row r="25">
          <cell r="C25" t="str">
            <v>ST-50-100</v>
          </cell>
        </row>
        <row r="26">
          <cell r="C26" t="str">
            <v>ST-50-120</v>
          </cell>
        </row>
        <row r="27">
          <cell r="C27" t="str">
            <v>ST-50-150</v>
          </cell>
        </row>
        <row r="28">
          <cell r="C28" t="str">
            <v>ST-50-200</v>
          </cell>
        </row>
        <row r="29">
          <cell r="C29" t="str">
            <v>ST-55-40</v>
          </cell>
        </row>
        <row r="30">
          <cell r="C30" t="str">
            <v>ST-55-60</v>
          </cell>
        </row>
        <row r="31">
          <cell r="C31" t="str">
            <v>ST-55-80</v>
          </cell>
        </row>
        <row r="32">
          <cell r="C32" t="str">
            <v>ST-55-100</v>
          </cell>
        </row>
        <row r="33">
          <cell r="C33" t="str">
            <v>ST-55-120</v>
          </cell>
        </row>
        <row r="34">
          <cell r="C34" t="str">
            <v>ST-55-150</v>
          </cell>
        </row>
        <row r="35">
          <cell r="C35" t="str">
            <v>ST-55-200</v>
          </cell>
        </row>
        <row r="36">
          <cell r="C36" t="str">
            <v>ST-60-40</v>
          </cell>
        </row>
        <row r="37">
          <cell r="C37" t="str">
            <v>ST-60-60</v>
          </cell>
        </row>
        <row r="38">
          <cell r="C38" t="str">
            <v>ST-60-80</v>
          </cell>
        </row>
        <row r="39">
          <cell r="C39" t="str">
            <v>ST-60-100</v>
          </cell>
        </row>
        <row r="40">
          <cell r="C40" t="str">
            <v>ST-60-120</v>
          </cell>
        </row>
        <row r="41">
          <cell r="C41" t="str">
            <v>ST-60-150</v>
          </cell>
        </row>
        <row r="42">
          <cell r="C42" t="str">
            <v>ST-60-200</v>
          </cell>
        </row>
        <row r="43">
          <cell r="C43" t="str">
            <v>ST-65-40</v>
          </cell>
        </row>
        <row r="44">
          <cell r="C44" t="str">
            <v>ST-65-60</v>
          </cell>
        </row>
        <row r="45">
          <cell r="C45" t="str">
            <v>ST-65-80</v>
          </cell>
        </row>
        <row r="46">
          <cell r="C46" t="str">
            <v>ST-65-100</v>
          </cell>
        </row>
        <row r="47">
          <cell r="C47" t="str">
            <v>ST-65-120</v>
          </cell>
        </row>
        <row r="48">
          <cell r="C48" t="str">
            <v>ST-65-150</v>
          </cell>
        </row>
        <row r="49">
          <cell r="C49" t="str">
            <v>ST-65-200</v>
          </cell>
        </row>
        <row r="50">
          <cell r="C50" t="str">
            <v>ST-70-40</v>
          </cell>
        </row>
        <row r="51">
          <cell r="C51" t="str">
            <v>ST-70-60</v>
          </cell>
        </row>
        <row r="52">
          <cell r="C52" t="str">
            <v>ST-70-80</v>
          </cell>
        </row>
        <row r="53">
          <cell r="C53" t="str">
            <v>ST-70-100</v>
          </cell>
        </row>
        <row r="54">
          <cell r="C54" t="str">
            <v>ST-70-120</v>
          </cell>
        </row>
        <row r="55">
          <cell r="C55" t="str">
            <v>ST-70-150</v>
          </cell>
        </row>
        <row r="56">
          <cell r="C56" t="str">
            <v>ST-70-200</v>
          </cell>
        </row>
        <row r="57">
          <cell r="C57" t="str">
            <v>ST-75-40</v>
          </cell>
        </row>
        <row r="58">
          <cell r="C58" t="str">
            <v>ST-75-60</v>
          </cell>
        </row>
        <row r="59">
          <cell r="C59" t="str">
            <v>ST-75-80</v>
          </cell>
        </row>
        <row r="60">
          <cell r="C60" t="str">
            <v>ST-75-100</v>
          </cell>
        </row>
        <row r="61">
          <cell r="C61" t="str">
            <v>ST-75-120</v>
          </cell>
        </row>
        <row r="62">
          <cell r="C62" t="str">
            <v>ST-75-150</v>
          </cell>
        </row>
        <row r="63">
          <cell r="C63" t="str">
            <v>ST-75-200</v>
          </cell>
        </row>
        <row r="64">
          <cell r="C64" t="str">
            <v>ST-80-40</v>
          </cell>
        </row>
        <row r="65">
          <cell r="C65" t="str">
            <v>ST-80-60</v>
          </cell>
        </row>
        <row r="66">
          <cell r="C66" t="str">
            <v>ST-80-80</v>
          </cell>
        </row>
        <row r="67">
          <cell r="C67" t="str">
            <v>ST-80-100</v>
          </cell>
        </row>
        <row r="68">
          <cell r="C68" t="str">
            <v>ST-80-120</v>
          </cell>
        </row>
        <row r="69">
          <cell r="C69" t="str">
            <v>ST-80-150</v>
          </cell>
        </row>
        <row r="70">
          <cell r="C70" t="str">
            <v>ST-80-200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70"/>
  <sheetViews>
    <sheetView tabSelected="1" view="pageBreakPreview" zoomScale="80" zoomScaleNormal="80" zoomScaleSheetLayoutView="8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A18" sqref="A18:H19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51.6" customHeight="1" x14ac:dyDescent="0.2">
      <c r="A1" s="101" t="s">
        <v>4954</v>
      </c>
      <c r="B1" s="101"/>
      <c r="C1" s="5"/>
      <c r="D1" s="5"/>
    </row>
    <row r="2" spans="1:12" ht="65.25" customHeight="1" x14ac:dyDescent="0.2">
      <c r="A2" s="12" t="s">
        <v>11</v>
      </c>
      <c r="B2" s="12" t="s">
        <v>31</v>
      </c>
      <c r="C2" s="12" t="s">
        <v>12</v>
      </c>
      <c r="D2" s="12" t="s">
        <v>13</v>
      </c>
      <c r="E2" s="12" t="s">
        <v>29</v>
      </c>
      <c r="F2" s="12" t="s">
        <v>30</v>
      </c>
      <c r="G2" s="2" t="s">
        <v>32</v>
      </c>
      <c r="H2" s="2" t="s">
        <v>33</v>
      </c>
      <c r="I2" s="2" t="s">
        <v>34</v>
      </c>
      <c r="J2" s="2" t="s">
        <v>3083</v>
      </c>
      <c r="K2" s="2" t="s">
        <v>36</v>
      </c>
      <c r="L2" s="2" t="s">
        <v>37</v>
      </c>
    </row>
    <row r="3" spans="1:12" ht="40.5" customHeight="1" x14ac:dyDescent="0.2">
      <c r="A3" s="123">
        <v>1</v>
      </c>
      <c r="B3" s="132" t="s">
        <v>61</v>
      </c>
      <c r="C3" s="123" t="s">
        <v>0</v>
      </c>
      <c r="D3" s="123" t="s">
        <v>14</v>
      </c>
      <c r="E3" s="135">
        <v>24410</v>
      </c>
      <c r="F3" s="125">
        <v>8909650</v>
      </c>
      <c r="G3" s="5">
        <v>1</v>
      </c>
      <c r="H3" s="13" t="str">
        <f>'[1]LOTTO 1'!$E$4</f>
        <v>ABBOTT MEDICAL ITALIA SRL</v>
      </c>
      <c r="I3" s="14" t="s">
        <v>86</v>
      </c>
      <c r="J3" s="6">
        <v>325</v>
      </c>
      <c r="K3" s="6">
        <v>7933250</v>
      </c>
      <c r="L3" s="7">
        <v>0.10958900000000001</v>
      </c>
    </row>
    <row r="4" spans="1:12" ht="20.100000000000001" customHeight="1" x14ac:dyDescent="0.2">
      <c r="A4" s="123"/>
      <c r="B4" s="133"/>
      <c r="C4" s="123"/>
      <c r="D4" s="123"/>
      <c r="E4" s="135"/>
      <c r="F4" s="125"/>
      <c r="G4" s="5">
        <v>2</v>
      </c>
      <c r="H4" s="13" t="str">
        <f>'[1]LOTTO 1'!$H$4</f>
        <v>MEDTRONIC ITALIA S.P.A.</v>
      </c>
      <c r="I4" s="14" t="s">
        <v>172</v>
      </c>
      <c r="J4" s="9">
        <v>355</v>
      </c>
      <c r="K4" s="6">
        <v>8665550</v>
      </c>
      <c r="L4" s="7">
        <v>2.7397299999999999E-2</v>
      </c>
    </row>
    <row r="5" spans="1:12" ht="20.100000000000001" customHeight="1" x14ac:dyDescent="0.2">
      <c r="A5" s="123"/>
      <c r="B5" s="134"/>
      <c r="C5" s="123"/>
      <c r="D5" s="123"/>
      <c r="E5" s="135"/>
      <c r="F5" s="125"/>
      <c r="G5" s="5">
        <v>3</v>
      </c>
      <c r="H5" s="13" t="str">
        <f>'[1]LOTTO 1'!$F$4</f>
        <v>C.S. MEDICAL 7 SRL</v>
      </c>
      <c r="I5" s="5" t="s">
        <v>246</v>
      </c>
      <c r="J5" s="9">
        <v>330</v>
      </c>
      <c r="K5" s="6">
        <v>8055300</v>
      </c>
      <c r="L5" s="7">
        <v>9.5890400000000001E-2</v>
      </c>
    </row>
    <row r="6" spans="1:12" ht="20.100000000000001" customHeight="1" x14ac:dyDescent="0.2">
      <c r="A6" s="123">
        <v>2</v>
      </c>
      <c r="B6" s="132" t="s">
        <v>62</v>
      </c>
      <c r="C6" s="122" t="s">
        <v>1</v>
      </c>
      <c r="D6" s="123" t="s">
        <v>14</v>
      </c>
      <c r="E6" s="118">
        <v>21652</v>
      </c>
      <c r="F6" s="125">
        <v>7469940</v>
      </c>
      <c r="G6" s="5">
        <v>1</v>
      </c>
      <c r="H6" s="11" t="s">
        <v>38</v>
      </c>
      <c r="I6" s="5" t="s">
        <v>295</v>
      </c>
      <c r="J6" s="6">
        <v>270</v>
      </c>
      <c r="K6" s="6">
        <v>5846040</v>
      </c>
      <c r="L6" s="7">
        <v>0.21739130000000001</v>
      </c>
    </row>
    <row r="7" spans="1:12" ht="20.100000000000001" customHeight="1" x14ac:dyDescent="0.2">
      <c r="A7" s="123"/>
      <c r="B7" s="133"/>
      <c r="C7" s="122"/>
      <c r="D7" s="123"/>
      <c r="E7" s="120"/>
      <c r="F7" s="125"/>
      <c r="G7" s="5">
        <v>2</v>
      </c>
      <c r="H7" s="11" t="s">
        <v>39</v>
      </c>
      <c r="I7" s="5" t="s">
        <v>404</v>
      </c>
      <c r="J7" s="9">
        <v>237.5</v>
      </c>
      <c r="K7" s="6">
        <v>5142350</v>
      </c>
      <c r="L7" s="7">
        <v>0.31159419999999999</v>
      </c>
    </row>
    <row r="8" spans="1:12" ht="20.100000000000001" customHeight="1" x14ac:dyDescent="0.2">
      <c r="A8" s="123"/>
      <c r="B8" s="133"/>
      <c r="C8" s="122"/>
      <c r="D8" s="123"/>
      <c r="E8" s="120"/>
      <c r="F8" s="125"/>
      <c r="G8" s="5">
        <v>3</v>
      </c>
      <c r="H8" s="11" t="s">
        <v>40</v>
      </c>
      <c r="I8" s="14" t="s">
        <v>622</v>
      </c>
      <c r="J8" s="9">
        <v>240</v>
      </c>
      <c r="K8" s="6">
        <v>5196480</v>
      </c>
      <c r="L8" s="7">
        <v>0.3043478</v>
      </c>
    </row>
    <row r="9" spans="1:12" ht="20.100000000000001" customHeight="1" x14ac:dyDescent="0.2">
      <c r="A9" s="123"/>
      <c r="B9" s="134"/>
      <c r="C9" s="122"/>
      <c r="D9" s="123"/>
      <c r="E9" s="119"/>
      <c r="F9" s="125"/>
      <c r="G9" s="5">
        <v>4</v>
      </c>
      <c r="H9" s="11" t="s">
        <v>41</v>
      </c>
      <c r="I9" s="5" t="s">
        <v>539</v>
      </c>
      <c r="J9" s="9">
        <v>198</v>
      </c>
      <c r="K9" s="6">
        <v>4287096</v>
      </c>
      <c r="L9" s="7">
        <v>0.42608699999999999</v>
      </c>
    </row>
    <row r="10" spans="1:12" ht="20.100000000000001" customHeight="1" x14ac:dyDescent="0.2">
      <c r="A10" s="123">
        <v>3</v>
      </c>
      <c r="B10" s="132" t="s">
        <v>63</v>
      </c>
      <c r="C10" s="122" t="s">
        <v>2</v>
      </c>
      <c r="D10" s="123" t="s">
        <v>14</v>
      </c>
      <c r="E10" s="118">
        <v>9512</v>
      </c>
      <c r="F10" s="125">
        <v>3899920</v>
      </c>
      <c r="G10" s="5">
        <v>1</v>
      </c>
      <c r="H10" s="11" t="s">
        <v>42</v>
      </c>
      <c r="I10" s="5" t="s">
        <v>712</v>
      </c>
      <c r="J10" s="6">
        <v>309</v>
      </c>
      <c r="K10" s="6">
        <v>2939208</v>
      </c>
      <c r="L10" s="7">
        <v>0.24634149999999999</v>
      </c>
    </row>
    <row r="11" spans="1:12" ht="20.100000000000001" customHeight="1" x14ac:dyDescent="0.2">
      <c r="A11" s="123"/>
      <c r="B11" s="133"/>
      <c r="C11" s="122"/>
      <c r="D11" s="123"/>
      <c r="E11" s="120"/>
      <c r="F11" s="125"/>
      <c r="G11" s="5">
        <v>2</v>
      </c>
      <c r="H11" s="11" t="s">
        <v>43</v>
      </c>
      <c r="I11" s="5" t="s">
        <v>826</v>
      </c>
      <c r="J11" s="9">
        <v>380</v>
      </c>
      <c r="K11" s="6">
        <v>3614560</v>
      </c>
      <c r="L11" s="7">
        <v>7.3170700000000005E-2</v>
      </c>
    </row>
    <row r="12" spans="1:12" ht="20.100000000000001" customHeight="1" x14ac:dyDescent="0.2">
      <c r="A12" s="123"/>
      <c r="B12" s="134"/>
      <c r="C12" s="122"/>
      <c r="D12" s="123"/>
      <c r="E12" s="119"/>
      <c r="F12" s="125"/>
      <c r="G12" s="5">
        <v>3</v>
      </c>
      <c r="H12" s="11" t="s">
        <v>44</v>
      </c>
      <c r="I12" s="5" t="s">
        <v>865</v>
      </c>
      <c r="J12" s="9">
        <v>365</v>
      </c>
      <c r="K12" s="6">
        <v>3471880</v>
      </c>
      <c r="L12" s="7">
        <v>0.1097561</v>
      </c>
    </row>
    <row r="13" spans="1:12" ht="20.100000000000001" customHeight="1" x14ac:dyDescent="0.2">
      <c r="A13" s="123">
        <v>4</v>
      </c>
      <c r="B13" s="132" t="s">
        <v>64</v>
      </c>
      <c r="C13" s="122" t="s">
        <v>8</v>
      </c>
      <c r="D13" s="123" t="s">
        <v>14</v>
      </c>
      <c r="E13" s="118">
        <v>660</v>
      </c>
      <c r="F13" s="125">
        <v>561000</v>
      </c>
      <c r="G13" s="5">
        <v>1</v>
      </c>
      <c r="H13" s="11" t="s">
        <v>38</v>
      </c>
      <c r="I13" s="5" t="s">
        <v>922</v>
      </c>
      <c r="J13" s="9">
        <v>794</v>
      </c>
      <c r="K13" s="6">
        <v>524040</v>
      </c>
      <c r="L13" s="8">
        <v>6.5882352941176475E-2</v>
      </c>
    </row>
    <row r="14" spans="1:12" ht="20.100000000000001" customHeight="1" x14ac:dyDescent="0.2">
      <c r="A14" s="123"/>
      <c r="B14" s="133"/>
      <c r="C14" s="122"/>
      <c r="D14" s="123"/>
      <c r="E14" s="120"/>
      <c r="F14" s="125"/>
      <c r="G14" s="5">
        <v>2</v>
      </c>
      <c r="H14" s="11" t="s">
        <v>45</v>
      </c>
      <c r="I14" s="5" t="s">
        <v>960</v>
      </c>
      <c r="J14" s="9">
        <v>770</v>
      </c>
      <c r="K14" s="6">
        <v>508200</v>
      </c>
      <c r="L14" s="8">
        <v>9.4117647058823528E-2</v>
      </c>
    </row>
    <row r="15" spans="1:12" ht="20.100000000000001" customHeight="1" x14ac:dyDescent="0.2">
      <c r="A15" s="123"/>
      <c r="B15" s="134"/>
      <c r="C15" s="122"/>
      <c r="D15" s="123"/>
      <c r="E15" s="119"/>
      <c r="F15" s="125"/>
      <c r="G15" s="5">
        <v>3</v>
      </c>
      <c r="H15" s="11" t="s">
        <v>42</v>
      </c>
      <c r="I15" s="5" t="s">
        <v>1030</v>
      </c>
      <c r="J15" s="6">
        <v>849</v>
      </c>
      <c r="K15" s="6">
        <v>560340</v>
      </c>
      <c r="L15" s="8">
        <v>1.176470588235294E-3</v>
      </c>
    </row>
    <row r="16" spans="1:12" ht="20.100000000000001" customHeight="1" x14ac:dyDescent="0.2">
      <c r="A16" s="129">
        <v>5</v>
      </c>
      <c r="B16" s="130" t="s">
        <v>65</v>
      </c>
      <c r="C16" s="121" t="s">
        <v>6</v>
      </c>
      <c r="D16" s="123" t="s">
        <v>14</v>
      </c>
      <c r="E16" s="118">
        <v>586</v>
      </c>
      <c r="F16" s="125">
        <f>ROUND(1201300,2)</f>
        <v>1201300</v>
      </c>
      <c r="G16" s="5">
        <v>1</v>
      </c>
      <c r="H16" s="11" t="s">
        <v>43</v>
      </c>
      <c r="I16" s="46" t="s">
        <v>1071</v>
      </c>
      <c r="J16" s="6">
        <v>1800</v>
      </c>
      <c r="K16" s="6">
        <v>1054800</v>
      </c>
      <c r="L16" s="8">
        <v>0.12195121951219512</v>
      </c>
    </row>
    <row r="17" spans="1:12" ht="20.100000000000001" customHeight="1" x14ac:dyDescent="0.2">
      <c r="A17" s="129"/>
      <c r="B17" s="131"/>
      <c r="C17" s="121"/>
      <c r="D17" s="123"/>
      <c r="E17" s="119"/>
      <c r="F17" s="125"/>
      <c r="G17" s="5">
        <v>2</v>
      </c>
      <c r="H17" s="11" t="s">
        <v>38</v>
      </c>
      <c r="I17" s="5" t="s">
        <v>1110</v>
      </c>
      <c r="J17" s="9">
        <v>1650</v>
      </c>
      <c r="K17" s="6">
        <v>966900</v>
      </c>
      <c r="L17" s="8">
        <v>0.1951219512195122</v>
      </c>
    </row>
    <row r="18" spans="1:12" ht="33.75" customHeight="1" x14ac:dyDescent="0.2">
      <c r="A18" s="240">
        <v>6</v>
      </c>
      <c r="B18" s="240" t="s">
        <v>66</v>
      </c>
      <c r="C18" s="240" t="s">
        <v>10</v>
      </c>
      <c r="D18" s="252" t="s">
        <v>14</v>
      </c>
      <c r="E18" s="253">
        <v>1792</v>
      </c>
      <c r="F18" s="254">
        <f>ROUND(698880,2)</f>
        <v>698880</v>
      </c>
      <c r="G18" s="241">
        <v>1</v>
      </c>
      <c r="H18" s="242" t="s">
        <v>39</v>
      </c>
      <c r="I18" s="14" t="s">
        <v>1145</v>
      </c>
      <c r="J18" s="6">
        <v>369</v>
      </c>
      <c r="K18" s="6">
        <v>661248</v>
      </c>
      <c r="L18" s="8">
        <v>5.3846153846153849E-2</v>
      </c>
    </row>
    <row r="19" spans="1:12" ht="33.75" customHeight="1" x14ac:dyDescent="0.2">
      <c r="A19" s="255"/>
      <c r="B19" s="255"/>
      <c r="C19" s="255"/>
      <c r="D19" s="256"/>
      <c r="E19" s="257"/>
      <c r="F19" s="258"/>
      <c r="G19" s="241">
        <v>2</v>
      </c>
      <c r="H19" s="242" t="s">
        <v>4958</v>
      </c>
      <c r="I19" s="14" t="s">
        <v>4959</v>
      </c>
      <c r="J19" s="6">
        <v>380</v>
      </c>
      <c r="K19" s="250">
        <v>680960</v>
      </c>
      <c r="L19" s="251">
        <v>2.5641000000000001E-2</v>
      </c>
    </row>
    <row r="20" spans="1:12" ht="18.75" customHeight="1" x14ac:dyDescent="0.2">
      <c r="A20" s="122">
        <v>7</v>
      </c>
      <c r="B20" s="126" t="s">
        <v>67</v>
      </c>
      <c r="C20" s="122" t="s">
        <v>3</v>
      </c>
      <c r="D20" s="123" t="s">
        <v>14</v>
      </c>
      <c r="E20" s="118">
        <v>904</v>
      </c>
      <c r="F20" s="125">
        <f>ROUND(452000,2)</f>
        <v>452000</v>
      </c>
      <c r="G20" s="5">
        <v>1</v>
      </c>
      <c r="H20" s="11" t="s">
        <v>39</v>
      </c>
      <c r="I20" s="5" t="s">
        <v>1203</v>
      </c>
      <c r="J20" s="6">
        <v>300</v>
      </c>
      <c r="K20" s="6">
        <v>271200</v>
      </c>
      <c r="L20" s="10">
        <v>0.4</v>
      </c>
    </row>
    <row r="21" spans="1:12" ht="37.5" customHeight="1" x14ac:dyDescent="0.2">
      <c r="A21" s="122"/>
      <c r="B21" s="127"/>
      <c r="C21" s="122"/>
      <c r="D21" s="123"/>
      <c r="E21" s="120"/>
      <c r="F21" s="125"/>
      <c r="G21" s="5">
        <v>2</v>
      </c>
      <c r="H21" s="11" t="s">
        <v>46</v>
      </c>
      <c r="I21" s="14" t="s">
        <v>1446</v>
      </c>
      <c r="J21" s="6">
        <v>330</v>
      </c>
      <c r="K21" s="6">
        <v>298320</v>
      </c>
      <c r="L21" s="10">
        <v>0.34</v>
      </c>
    </row>
    <row r="22" spans="1:12" ht="33" customHeight="1" x14ac:dyDescent="0.2">
      <c r="A22" s="122"/>
      <c r="B22" s="127"/>
      <c r="C22" s="122"/>
      <c r="D22" s="123"/>
      <c r="E22" s="120"/>
      <c r="F22" s="125"/>
      <c r="G22" s="5">
        <v>3</v>
      </c>
      <c r="H22" s="11" t="s">
        <v>47</v>
      </c>
      <c r="I22" s="14" t="s">
        <v>1538</v>
      </c>
      <c r="J22" s="9">
        <v>395</v>
      </c>
      <c r="K22" s="6">
        <v>357080</v>
      </c>
      <c r="L22" s="10">
        <v>0.21</v>
      </c>
    </row>
    <row r="23" spans="1:12" ht="36" customHeight="1" x14ac:dyDescent="0.2">
      <c r="A23" s="122"/>
      <c r="B23" s="127"/>
      <c r="C23" s="122"/>
      <c r="D23" s="123"/>
      <c r="E23" s="120"/>
      <c r="F23" s="125"/>
      <c r="G23" s="5">
        <v>4</v>
      </c>
      <c r="H23" s="11" t="s">
        <v>48</v>
      </c>
      <c r="I23" s="5" t="s">
        <v>1763</v>
      </c>
      <c r="J23" s="9">
        <v>290</v>
      </c>
      <c r="K23" s="6">
        <v>262160</v>
      </c>
      <c r="L23" s="10">
        <v>0.42</v>
      </c>
    </row>
    <row r="24" spans="1:12" ht="53.25" customHeight="1" x14ac:dyDescent="0.2">
      <c r="A24" s="122"/>
      <c r="B24" s="128"/>
      <c r="C24" s="122"/>
      <c r="D24" s="123"/>
      <c r="E24" s="119"/>
      <c r="F24" s="125"/>
      <c r="G24" s="5">
        <v>5</v>
      </c>
      <c r="H24" s="11" t="s">
        <v>49</v>
      </c>
      <c r="I24" s="5" t="s">
        <v>1861</v>
      </c>
      <c r="J24" s="9">
        <v>480</v>
      </c>
      <c r="K24" s="6">
        <v>433920</v>
      </c>
      <c r="L24" s="10">
        <v>0.04</v>
      </c>
    </row>
    <row r="25" spans="1:12" ht="44.25" customHeight="1" x14ac:dyDescent="0.2">
      <c r="A25" s="122">
        <v>8</v>
      </c>
      <c r="B25" s="126" t="s">
        <v>68</v>
      </c>
      <c r="C25" s="122" t="s">
        <v>19</v>
      </c>
      <c r="D25" s="123" t="s">
        <v>14</v>
      </c>
      <c r="E25" s="118">
        <v>412</v>
      </c>
      <c r="F25" s="125">
        <f>ROUND(222480,2)</f>
        <v>222480</v>
      </c>
      <c r="G25" s="5">
        <v>1</v>
      </c>
      <c r="H25" s="11" t="s">
        <v>47</v>
      </c>
      <c r="I25" s="14" t="s">
        <v>1925</v>
      </c>
      <c r="J25" s="9">
        <v>460</v>
      </c>
      <c r="K25" s="6">
        <v>189520</v>
      </c>
      <c r="L25" s="10">
        <v>0.14814814814814814</v>
      </c>
    </row>
    <row r="26" spans="1:12" ht="37.5" customHeight="1" x14ac:dyDescent="0.2">
      <c r="A26" s="122"/>
      <c r="B26" s="127"/>
      <c r="C26" s="122"/>
      <c r="D26" s="123"/>
      <c r="E26" s="120"/>
      <c r="F26" s="125"/>
      <c r="G26" s="5">
        <v>2</v>
      </c>
      <c r="H26" s="11" t="s">
        <v>48</v>
      </c>
      <c r="I26" s="5" t="s">
        <v>2063</v>
      </c>
      <c r="J26" s="9">
        <v>320</v>
      </c>
      <c r="K26" s="6">
        <v>131840</v>
      </c>
      <c r="L26" s="10">
        <v>0.40740740740740738</v>
      </c>
    </row>
    <row r="27" spans="1:12" ht="18.75" customHeight="1" x14ac:dyDescent="0.2">
      <c r="A27" s="122"/>
      <c r="B27" s="127"/>
      <c r="C27" s="122"/>
      <c r="D27" s="123"/>
      <c r="E27" s="120"/>
      <c r="F27" s="125"/>
      <c r="G27" s="5">
        <v>3</v>
      </c>
      <c r="H27" s="11" t="s">
        <v>38</v>
      </c>
      <c r="I27" s="5" t="s">
        <v>2232</v>
      </c>
      <c r="J27" s="9">
        <v>345</v>
      </c>
      <c r="K27" s="6">
        <v>142140</v>
      </c>
      <c r="L27" s="10">
        <v>0.3611111111111111</v>
      </c>
    </row>
    <row r="28" spans="1:12" ht="51" customHeight="1" x14ac:dyDescent="0.2">
      <c r="A28" s="122"/>
      <c r="B28" s="128"/>
      <c r="C28" s="122"/>
      <c r="D28" s="123"/>
      <c r="E28" s="119"/>
      <c r="F28" s="125"/>
      <c r="G28" s="5">
        <v>4</v>
      </c>
      <c r="H28" s="11" t="s">
        <v>49</v>
      </c>
      <c r="I28" s="5" t="s">
        <v>1861</v>
      </c>
      <c r="J28" s="9">
        <v>480</v>
      </c>
      <c r="K28" s="6">
        <v>197760</v>
      </c>
      <c r="L28" s="10">
        <v>0.1111111111111111</v>
      </c>
    </row>
    <row r="29" spans="1:12" ht="33.75" customHeight="1" x14ac:dyDescent="0.2">
      <c r="A29" s="122">
        <v>9</v>
      </c>
      <c r="B29" s="122" t="s">
        <v>69</v>
      </c>
      <c r="C29" s="122" t="s">
        <v>20</v>
      </c>
      <c r="D29" s="123" t="s">
        <v>14</v>
      </c>
      <c r="E29" s="118">
        <v>490</v>
      </c>
      <c r="F29" s="125">
        <f>ROUND(284200,2)</f>
        <v>284200</v>
      </c>
      <c r="G29" s="5">
        <v>1</v>
      </c>
      <c r="H29" s="11" t="s">
        <v>38</v>
      </c>
      <c r="I29" s="5" t="s">
        <v>2343</v>
      </c>
      <c r="J29" s="6">
        <v>470</v>
      </c>
      <c r="K29" s="6">
        <v>230300</v>
      </c>
      <c r="L29" s="10">
        <v>0.18965517241379309</v>
      </c>
    </row>
    <row r="30" spans="1:12" ht="24.75" customHeight="1" x14ac:dyDescent="0.2">
      <c r="A30" s="122"/>
      <c r="B30" s="122"/>
      <c r="C30" s="122"/>
      <c r="D30" s="123"/>
      <c r="E30" s="119"/>
      <c r="F30" s="125"/>
      <c r="G30" s="5">
        <v>2</v>
      </c>
      <c r="H30" s="11" t="s">
        <v>50</v>
      </c>
      <c r="I30" s="5" t="s">
        <v>2504</v>
      </c>
      <c r="J30" s="9">
        <v>500</v>
      </c>
      <c r="K30" s="6">
        <v>245000</v>
      </c>
      <c r="L30" s="10">
        <v>0.13793103448275862</v>
      </c>
    </row>
    <row r="31" spans="1:12" ht="20.100000000000001" customHeight="1" x14ac:dyDescent="0.2">
      <c r="A31" s="121">
        <v>10</v>
      </c>
      <c r="B31" s="121" t="s">
        <v>70</v>
      </c>
      <c r="C31" s="121" t="s">
        <v>23</v>
      </c>
      <c r="D31" s="123" t="s">
        <v>14</v>
      </c>
      <c r="E31" s="118">
        <v>388</v>
      </c>
      <c r="F31" s="125">
        <f>ROUND(157140,2)</f>
        <v>157140</v>
      </c>
      <c r="G31" s="5">
        <v>1</v>
      </c>
      <c r="H31" s="11" t="s">
        <v>46</v>
      </c>
      <c r="I31" s="5" t="s">
        <v>2602</v>
      </c>
      <c r="J31" s="6">
        <v>300</v>
      </c>
      <c r="K31" s="6">
        <v>116400</v>
      </c>
      <c r="L31" s="10">
        <v>0.25925925925925924</v>
      </c>
    </row>
    <row r="32" spans="1:12" ht="20.100000000000001" customHeight="1" x14ac:dyDescent="0.2">
      <c r="A32" s="121"/>
      <c r="B32" s="121"/>
      <c r="C32" s="121"/>
      <c r="D32" s="123"/>
      <c r="E32" s="120"/>
      <c r="F32" s="125"/>
      <c r="G32" s="5">
        <v>2</v>
      </c>
      <c r="H32" s="11" t="s">
        <v>38</v>
      </c>
      <c r="I32" s="5" t="s">
        <v>2668</v>
      </c>
      <c r="J32" s="9">
        <v>300</v>
      </c>
      <c r="K32" s="6">
        <v>116400</v>
      </c>
      <c r="L32" s="10">
        <v>0.25925925925925924</v>
      </c>
    </row>
    <row r="33" spans="1:12" ht="20.100000000000001" customHeight="1" x14ac:dyDescent="0.2">
      <c r="A33" s="121"/>
      <c r="B33" s="121"/>
      <c r="C33" s="121"/>
      <c r="D33" s="123"/>
      <c r="E33" s="120"/>
      <c r="F33" s="125"/>
      <c r="G33" s="5">
        <v>3</v>
      </c>
      <c r="H33" s="11" t="s">
        <v>43</v>
      </c>
      <c r="I33" s="5" t="s">
        <v>2805</v>
      </c>
      <c r="J33" s="9">
        <v>400</v>
      </c>
      <c r="K33" s="6">
        <v>155200</v>
      </c>
      <c r="L33" s="10">
        <v>1.2345679012345678E-2</v>
      </c>
    </row>
    <row r="34" spans="1:12" ht="31.5" customHeight="1" x14ac:dyDescent="0.2">
      <c r="A34" s="121"/>
      <c r="B34" s="121"/>
      <c r="C34" s="121"/>
      <c r="D34" s="123"/>
      <c r="E34" s="120"/>
      <c r="F34" s="125"/>
      <c r="G34" s="5">
        <v>4</v>
      </c>
      <c r="H34" s="11" t="s">
        <v>39</v>
      </c>
      <c r="I34" s="5" t="s">
        <v>2838</v>
      </c>
      <c r="J34" s="9">
        <v>200</v>
      </c>
      <c r="K34" s="6">
        <v>77600</v>
      </c>
      <c r="L34" s="10">
        <v>0.50617283950617287</v>
      </c>
    </row>
    <row r="35" spans="1:12" ht="34.5" customHeight="1" x14ac:dyDescent="0.2">
      <c r="A35" s="121"/>
      <c r="B35" s="121"/>
      <c r="C35" s="121"/>
      <c r="D35" s="123"/>
      <c r="E35" s="119"/>
      <c r="F35" s="125"/>
      <c r="G35" s="5">
        <v>5</v>
      </c>
      <c r="H35" s="11" t="s">
        <v>51</v>
      </c>
      <c r="I35" s="14" t="s">
        <v>2928</v>
      </c>
      <c r="J35" s="9">
        <v>400</v>
      </c>
      <c r="K35" s="6">
        <v>155200</v>
      </c>
      <c r="L35" s="10">
        <v>1.2345679012345678E-2</v>
      </c>
    </row>
    <row r="36" spans="1:12" ht="37.5" customHeight="1" x14ac:dyDescent="0.2">
      <c r="A36" s="121">
        <v>11</v>
      </c>
      <c r="B36" s="121" t="s">
        <v>71</v>
      </c>
      <c r="C36" s="121" t="s">
        <v>24</v>
      </c>
      <c r="D36" s="123" t="s">
        <v>14</v>
      </c>
      <c r="E36" s="118">
        <v>370</v>
      </c>
      <c r="F36" s="125">
        <f>ROUND(149850,2)</f>
        <v>149850</v>
      </c>
      <c r="G36" s="5">
        <v>1</v>
      </c>
      <c r="H36" s="11" t="s">
        <v>46</v>
      </c>
      <c r="I36" s="14" t="s">
        <v>2984</v>
      </c>
      <c r="J36" s="6">
        <v>300</v>
      </c>
      <c r="K36" s="6">
        <v>111000</v>
      </c>
      <c r="L36" s="10">
        <v>0.25925925925925924</v>
      </c>
    </row>
    <row r="37" spans="1:12" ht="30.75" customHeight="1" x14ac:dyDescent="0.2">
      <c r="A37" s="121"/>
      <c r="B37" s="121"/>
      <c r="C37" s="121"/>
      <c r="D37" s="123"/>
      <c r="E37" s="120"/>
      <c r="F37" s="125"/>
      <c r="G37" s="5">
        <v>2</v>
      </c>
      <c r="H37" s="11" t="s">
        <v>52</v>
      </c>
      <c r="I37" s="14" t="s">
        <v>3025</v>
      </c>
      <c r="J37" s="9">
        <v>380</v>
      </c>
      <c r="K37" s="6">
        <v>140600</v>
      </c>
      <c r="L37" s="10">
        <v>6.1728395061728392E-2</v>
      </c>
    </row>
    <row r="38" spans="1:12" ht="47.25" customHeight="1" x14ac:dyDescent="0.2">
      <c r="A38" s="121"/>
      <c r="B38" s="121"/>
      <c r="C38" s="121"/>
      <c r="D38" s="123"/>
      <c r="E38" s="119"/>
      <c r="F38" s="125"/>
      <c r="G38" s="5">
        <v>3</v>
      </c>
      <c r="H38" s="11" t="s">
        <v>51</v>
      </c>
      <c r="I38" s="14" t="s">
        <v>3084</v>
      </c>
      <c r="J38" s="9">
        <v>400</v>
      </c>
      <c r="K38" s="6">
        <v>148000</v>
      </c>
      <c r="L38" s="10">
        <v>1.2345679012345678E-2</v>
      </c>
    </row>
    <row r="39" spans="1:12" ht="50.25" customHeight="1" x14ac:dyDescent="0.2">
      <c r="A39" s="13">
        <v>12</v>
      </c>
      <c r="B39" s="13" t="s">
        <v>72</v>
      </c>
      <c r="C39" s="14" t="s">
        <v>25</v>
      </c>
      <c r="D39" s="5" t="s">
        <v>14</v>
      </c>
      <c r="E39" s="15">
        <v>100</v>
      </c>
      <c r="F39" s="16">
        <f>ROUND(380000,2)</f>
        <v>380000</v>
      </c>
      <c r="G39" s="5">
        <v>1</v>
      </c>
      <c r="H39" s="11" t="s">
        <v>53</v>
      </c>
      <c r="I39" s="14" t="s">
        <v>3119</v>
      </c>
      <c r="J39" s="9">
        <v>2898</v>
      </c>
      <c r="K39" s="6">
        <v>289800</v>
      </c>
      <c r="L39" s="10">
        <v>0.23736842105263159</v>
      </c>
    </row>
    <row r="40" spans="1:12" ht="40.5" customHeight="1" x14ac:dyDescent="0.2">
      <c r="A40" s="121">
        <v>13</v>
      </c>
      <c r="B40" s="121" t="s">
        <v>73</v>
      </c>
      <c r="C40" s="124" t="s">
        <v>26</v>
      </c>
      <c r="D40" s="123" t="s">
        <v>14</v>
      </c>
      <c r="E40" s="118">
        <v>182</v>
      </c>
      <c r="F40" s="125">
        <f>ROUND(728000,2)</f>
        <v>728000</v>
      </c>
      <c r="G40" s="5">
        <v>1</v>
      </c>
      <c r="H40" s="11" t="s">
        <v>53</v>
      </c>
      <c r="I40" s="14" t="s">
        <v>3219</v>
      </c>
      <c r="J40" s="6">
        <v>3398</v>
      </c>
      <c r="K40" s="6">
        <v>618436</v>
      </c>
      <c r="L40" s="10">
        <v>0.15049999999999999</v>
      </c>
    </row>
    <row r="41" spans="1:12" ht="24.75" customHeight="1" x14ac:dyDescent="0.2">
      <c r="A41" s="121"/>
      <c r="B41" s="121"/>
      <c r="C41" s="124"/>
      <c r="D41" s="123"/>
      <c r="E41" s="119"/>
      <c r="F41" s="125"/>
      <c r="G41" s="5">
        <v>2</v>
      </c>
      <c r="H41" s="11" t="s">
        <v>43</v>
      </c>
      <c r="I41" s="14" t="s">
        <v>3329</v>
      </c>
      <c r="J41" s="9">
        <v>3990</v>
      </c>
      <c r="K41" s="6">
        <v>726180</v>
      </c>
      <c r="L41" s="10">
        <v>2.5000000000000001E-3</v>
      </c>
    </row>
    <row r="42" spans="1:12" ht="35.25" customHeight="1" x14ac:dyDescent="0.2">
      <c r="A42" s="121">
        <v>14</v>
      </c>
      <c r="B42" s="121" t="s">
        <v>74</v>
      </c>
      <c r="C42" s="124" t="s">
        <v>15</v>
      </c>
      <c r="D42" s="123" t="s">
        <v>14</v>
      </c>
      <c r="E42" s="118">
        <v>1314</v>
      </c>
      <c r="F42" s="125">
        <f>ROUND(5190300,2)</f>
        <v>5190300</v>
      </c>
      <c r="G42" s="5">
        <v>1</v>
      </c>
      <c r="H42" s="11" t="s">
        <v>54</v>
      </c>
      <c r="I42" s="14" t="s">
        <v>3355</v>
      </c>
      <c r="J42" s="9">
        <v>3629.09</v>
      </c>
      <c r="K42" s="6">
        <v>4768624.26</v>
      </c>
      <c r="L42" s="10">
        <v>8.1243037974683588E-2</v>
      </c>
    </row>
    <row r="43" spans="1:12" ht="36.75" customHeight="1" x14ac:dyDescent="0.2">
      <c r="A43" s="121"/>
      <c r="B43" s="121"/>
      <c r="C43" s="124"/>
      <c r="D43" s="123"/>
      <c r="E43" s="120"/>
      <c r="F43" s="125"/>
      <c r="G43" s="5">
        <v>2</v>
      </c>
      <c r="H43" s="11" t="s">
        <v>47</v>
      </c>
      <c r="I43" s="14" t="s">
        <v>3426</v>
      </c>
      <c r="J43" s="6">
        <v>2500</v>
      </c>
      <c r="K43" s="6">
        <v>3285000</v>
      </c>
      <c r="L43" s="10">
        <v>0.36708860759493672</v>
      </c>
    </row>
    <row r="44" spans="1:12" ht="41.1" customHeight="1" x14ac:dyDescent="0.2">
      <c r="A44" s="121"/>
      <c r="B44" s="121"/>
      <c r="C44" s="124"/>
      <c r="D44" s="123"/>
      <c r="E44" s="119"/>
      <c r="F44" s="125"/>
      <c r="G44" s="5">
        <v>3</v>
      </c>
      <c r="H44" s="11" t="s">
        <v>55</v>
      </c>
      <c r="I44" s="14" t="s">
        <v>3514</v>
      </c>
      <c r="J44" s="9">
        <v>2730</v>
      </c>
      <c r="K44" s="6">
        <v>3587220</v>
      </c>
      <c r="L44" s="10">
        <v>0.30886075949367087</v>
      </c>
    </row>
    <row r="45" spans="1:12" ht="20.100000000000001" customHeight="1" x14ac:dyDescent="0.2">
      <c r="A45" s="122">
        <v>15</v>
      </c>
      <c r="B45" s="122" t="s">
        <v>75</v>
      </c>
      <c r="C45" s="124" t="s">
        <v>27</v>
      </c>
      <c r="D45" s="123" t="s">
        <v>14</v>
      </c>
      <c r="E45" s="118">
        <v>1198</v>
      </c>
      <c r="F45" s="125">
        <f>ROUND(3953400,2)</f>
        <v>3953400</v>
      </c>
      <c r="G45" s="5">
        <v>1</v>
      </c>
      <c r="H45" s="11" t="s">
        <v>56</v>
      </c>
      <c r="I45" s="14" t="s">
        <v>3569</v>
      </c>
      <c r="J45" s="6">
        <v>1780</v>
      </c>
      <c r="K45" s="6">
        <v>2132440</v>
      </c>
      <c r="L45" s="10">
        <v>0.46060606060606063</v>
      </c>
    </row>
    <row r="46" spans="1:12" ht="20.100000000000001" customHeight="1" x14ac:dyDescent="0.2">
      <c r="A46" s="122"/>
      <c r="B46" s="122"/>
      <c r="C46" s="124"/>
      <c r="D46" s="123"/>
      <c r="E46" s="120"/>
      <c r="F46" s="125"/>
      <c r="G46" s="5">
        <v>2</v>
      </c>
      <c r="H46" s="11" t="s">
        <v>54</v>
      </c>
      <c r="I46" s="14" t="s">
        <v>3570</v>
      </c>
      <c r="J46" s="9">
        <v>3229.41</v>
      </c>
      <c r="K46" s="6">
        <v>3868833.1799999997</v>
      </c>
      <c r="L46" s="10">
        <v>2.1390909090909165E-2</v>
      </c>
    </row>
    <row r="47" spans="1:12" ht="20.100000000000001" customHeight="1" x14ac:dyDescent="0.2">
      <c r="A47" s="122"/>
      <c r="B47" s="122"/>
      <c r="C47" s="124"/>
      <c r="D47" s="123"/>
      <c r="E47" s="119"/>
      <c r="F47" s="125"/>
      <c r="G47" s="5">
        <v>3</v>
      </c>
      <c r="H47" s="11" t="s">
        <v>43</v>
      </c>
      <c r="I47" s="14" t="s">
        <v>3689</v>
      </c>
      <c r="J47" s="9">
        <v>1900</v>
      </c>
      <c r="K47" s="6">
        <v>2276200</v>
      </c>
      <c r="L47" s="10">
        <v>0.42424242424242425</v>
      </c>
    </row>
    <row r="48" spans="1:12" ht="20.100000000000001" customHeight="1" x14ac:dyDescent="0.2">
      <c r="A48" s="122">
        <v>16</v>
      </c>
      <c r="B48" s="122" t="s">
        <v>76</v>
      </c>
      <c r="C48" s="124" t="s">
        <v>16</v>
      </c>
      <c r="D48" s="123" t="s">
        <v>14</v>
      </c>
      <c r="E48" s="118">
        <v>698</v>
      </c>
      <c r="F48" s="125">
        <f>ROUND(698000,2)</f>
        <v>698000</v>
      </c>
      <c r="G48" s="5">
        <v>1</v>
      </c>
      <c r="H48" s="11" t="s">
        <v>40</v>
      </c>
      <c r="I48" s="14" t="s">
        <v>3727</v>
      </c>
      <c r="J48" s="9">
        <v>840</v>
      </c>
      <c r="K48" s="6">
        <v>586320</v>
      </c>
      <c r="L48" s="10">
        <v>0.16</v>
      </c>
    </row>
    <row r="49" spans="1:12" ht="20.100000000000001" customHeight="1" x14ac:dyDescent="0.2">
      <c r="A49" s="122"/>
      <c r="B49" s="122"/>
      <c r="C49" s="124"/>
      <c r="D49" s="123"/>
      <c r="E49" s="119"/>
      <c r="F49" s="125"/>
      <c r="G49" s="5">
        <v>2</v>
      </c>
      <c r="H49" s="11" t="s">
        <v>57</v>
      </c>
      <c r="I49" s="14" t="s">
        <v>3690</v>
      </c>
      <c r="J49" s="6">
        <v>950</v>
      </c>
      <c r="K49" s="6">
        <v>663100</v>
      </c>
      <c r="L49" s="10">
        <v>0.05</v>
      </c>
    </row>
    <row r="50" spans="1:12" ht="20.100000000000001" customHeight="1" x14ac:dyDescent="0.2">
      <c r="A50" s="122">
        <v>17</v>
      </c>
      <c r="B50" s="122" t="s">
        <v>77</v>
      </c>
      <c r="C50" s="124" t="s">
        <v>4</v>
      </c>
      <c r="D50" s="123" t="s">
        <v>14</v>
      </c>
      <c r="E50" s="118">
        <v>542</v>
      </c>
      <c r="F50" s="125">
        <f>ROUND(514900,2)</f>
        <v>514900</v>
      </c>
      <c r="G50" s="5">
        <v>1</v>
      </c>
      <c r="H50" s="11" t="s">
        <v>46</v>
      </c>
      <c r="I50" s="14" t="s">
        <v>3763</v>
      </c>
      <c r="J50" s="6">
        <v>630</v>
      </c>
      <c r="K50" s="6">
        <v>341460</v>
      </c>
      <c r="L50" s="10">
        <v>0.33684210526315789</v>
      </c>
    </row>
    <row r="51" spans="1:12" ht="20.100000000000001" customHeight="1" x14ac:dyDescent="0.2">
      <c r="A51" s="122"/>
      <c r="B51" s="122"/>
      <c r="C51" s="124"/>
      <c r="D51" s="123"/>
      <c r="E51" s="119"/>
      <c r="F51" s="125"/>
      <c r="G51" s="5">
        <v>2</v>
      </c>
      <c r="H51" s="11" t="s">
        <v>39</v>
      </c>
      <c r="I51" s="14" t="s">
        <v>3746</v>
      </c>
      <c r="J51" s="9">
        <v>697</v>
      </c>
      <c r="K51" s="6">
        <v>377774</v>
      </c>
      <c r="L51" s="10">
        <v>0.26631578947368423</v>
      </c>
    </row>
    <row r="52" spans="1:12" ht="20.100000000000001" customHeight="1" x14ac:dyDescent="0.2">
      <c r="A52" s="122">
        <v>18</v>
      </c>
      <c r="B52" s="122" t="s">
        <v>78</v>
      </c>
      <c r="C52" s="124" t="s">
        <v>5</v>
      </c>
      <c r="D52" s="123" t="s">
        <v>14</v>
      </c>
      <c r="E52" s="118">
        <v>296</v>
      </c>
      <c r="F52" s="115">
        <f>ROUND(251600,2)</f>
        <v>251600</v>
      </c>
      <c r="G52" s="5">
        <v>1</v>
      </c>
      <c r="H52" s="11" t="s">
        <v>52</v>
      </c>
      <c r="I52" s="14" t="s">
        <v>3801</v>
      </c>
      <c r="J52" s="9">
        <v>750</v>
      </c>
      <c r="K52" s="6">
        <v>222000</v>
      </c>
      <c r="L52" s="10">
        <v>0.11764705882352941</v>
      </c>
    </row>
    <row r="53" spans="1:12" ht="20.100000000000001" customHeight="1" x14ac:dyDescent="0.2">
      <c r="A53" s="122"/>
      <c r="B53" s="122"/>
      <c r="C53" s="124"/>
      <c r="D53" s="123"/>
      <c r="E53" s="120"/>
      <c r="F53" s="116"/>
      <c r="G53" s="5">
        <v>2</v>
      </c>
      <c r="H53" s="11" t="s">
        <v>46</v>
      </c>
      <c r="I53" s="14" t="s">
        <v>3778</v>
      </c>
      <c r="J53" s="6">
        <v>530</v>
      </c>
      <c r="K53" s="6">
        <v>156880</v>
      </c>
      <c r="L53" s="10">
        <v>0.37647058823529411</v>
      </c>
    </row>
    <row r="54" spans="1:12" ht="20.100000000000001" customHeight="1" x14ac:dyDescent="0.2">
      <c r="A54" s="122"/>
      <c r="B54" s="122"/>
      <c r="C54" s="124"/>
      <c r="D54" s="123"/>
      <c r="E54" s="119"/>
      <c r="F54" s="117"/>
      <c r="G54" s="5">
        <v>3</v>
      </c>
      <c r="H54" s="11" t="s">
        <v>48</v>
      </c>
      <c r="I54" s="14" t="s">
        <v>3850</v>
      </c>
      <c r="J54" s="9">
        <v>380</v>
      </c>
      <c r="K54" s="6">
        <v>112480</v>
      </c>
      <c r="L54" s="10">
        <v>0.55294117647058827</v>
      </c>
    </row>
    <row r="55" spans="1:12" ht="26.45" customHeight="1" x14ac:dyDescent="0.2">
      <c r="A55" s="122">
        <v>19</v>
      </c>
      <c r="B55" s="122" t="s">
        <v>79</v>
      </c>
      <c r="C55" s="124" t="s">
        <v>21</v>
      </c>
      <c r="D55" s="123" t="s">
        <v>14</v>
      </c>
      <c r="E55" s="118">
        <v>654</v>
      </c>
      <c r="F55" s="115">
        <f>ROUND(797880,2)</f>
        <v>797880</v>
      </c>
      <c r="G55" s="5">
        <v>1</v>
      </c>
      <c r="H55" s="11" t="s">
        <v>58</v>
      </c>
      <c r="I55" s="14" t="s">
        <v>3951</v>
      </c>
      <c r="J55" s="9">
        <v>900</v>
      </c>
      <c r="K55" s="6">
        <v>588600</v>
      </c>
      <c r="L55" s="10">
        <v>0.26229508196721313</v>
      </c>
    </row>
    <row r="56" spans="1:12" ht="29.45" customHeight="1" x14ac:dyDescent="0.2">
      <c r="A56" s="122"/>
      <c r="B56" s="122"/>
      <c r="C56" s="124"/>
      <c r="D56" s="123"/>
      <c r="E56" s="120"/>
      <c r="F56" s="116"/>
      <c r="G56" s="5">
        <v>2</v>
      </c>
      <c r="H56" s="11" t="s">
        <v>39</v>
      </c>
      <c r="I56" s="14" t="s">
        <v>3899</v>
      </c>
      <c r="J56" s="6">
        <v>900</v>
      </c>
      <c r="K56" s="6">
        <v>588600</v>
      </c>
      <c r="L56" s="10">
        <v>0.26229508196721313</v>
      </c>
    </row>
    <row r="57" spans="1:12" ht="37.9" customHeight="1" x14ac:dyDescent="0.2">
      <c r="A57" s="122"/>
      <c r="B57" s="122"/>
      <c r="C57" s="124"/>
      <c r="D57" s="123"/>
      <c r="E57" s="119"/>
      <c r="F57" s="117"/>
      <c r="G57" s="5">
        <v>3</v>
      </c>
      <c r="H57" s="11" t="s">
        <v>59</v>
      </c>
      <c r="I57" s="14" t="s">
        <v>3998</v>
      </c>
      <c r="J57" s="9">
        <v>919</v>
      </c>
      <c r="K57" s="6">
        <v>601026</v>
      </c>
      <c r="L57" s="10">
        <v>0.24672131147540985</v>
      </c>
    </row>
    <row r="58" spans="1:12" ht="42.75" customHeight="1" x14ac:dyDescent="0.2">
      <c r="A58" s="121">
        <v>20</v>
      </c>
      <c r="B58" s="121" t="s">
        <v>80</v>
      </c>
      <c r="C58" s="124" t="s">
        <v>22</v>
      </c>
      <c r="D58" s="123" t="s">
        <v>14</v>
      </c>
      <c r="E58" s="118">
        <v>170</v>
      </c>
      <c r="F58" s="115">
        <f>ROUND(221000,2)</f>
        <v>221000</v>
      </c>
      <c r="G58" s="5">
        <v>1</v>
      </c>
      <c r="H58" s="11" t="s">
        <v>44</v>
      </c>
      <c r="I58" s="14" t="s">
        <v>4041</v>
      </c>
      <c r="J58" s="9">
        <v>365</v>
      </c>
      <c r="K58" s="6">
        <v>62050</v>
      </c>
      <c r="L58" s="10">
        <v>0.71923076923076923</v>
      </c>
    </row>
    <row r="59" spans="1:12" ht="42.75" customHeight="1" x14ac:dyDescent="0.2">
      <c r="A59" s="121"/>
      <c r="B59" s="121"/>
      <c r="C59" s="124"/>
      <c r="D59" s="123"/>
      <c r="E59" s="119"/>
      <c r="F59" s="117"/>
      <c r="G59" s="5">
        <v>2</v>
      </c>
      <c r="H59" s="11" t="s">
        <v>49</v>
      </c>
      <c r="I59" s="14" t="s">
        <v>4092</v>
      </c>
      <c r="J59" s="6">
        <v>900</v>
      </c>
      <c r="K59" s="6">
        <v>153000</v>
      </c>
      <c r="L59" s="10">
        <v>0.30769230769230771</v>
      </c>
    </row>
    <row r="60" spans="1:12" ht="20.100000000000001" customHeight="1" x14ac:dyDescent="0.2">
      <c r="A60" s="122">
        <v>21</v>
      </c>
      <c r="B60" s="122" t="s">
        <v>81</v>
      </c>
      <c r="C60" s="122" t="s">
        <v>9</v>
      </c>
      <c r="D60" s="123" t="s">
        <v>14</v>
      </c>
      <c r="E60" s="118">
        <v>168</v>
      </c>
      <c r="F60" s="115">
        <f>ROUND(290640,2)</f>
        <v>290640</v>
      </c>
      <c r="G60" s="5">
        <v>1</v>
      </c>
      <c r="H60" s="11" t="s">
        <v>47</v>
      </c>
      <c r="I60" s="14" t="s">
        <v>4156</v>
      </c>
      <c r="J60" s="6">
        <v>1200</v>
      </c>
      <c r="K60" s="6">
        <v>201600</v>
      </c>
      <c r="L60" s="10">
        <v>0.30635838150289019</v>
      </c>
    </row>
    <row r="61" spans="1:12" ht="34.9" customHeight="1" x14ac:dyDescent="0.2">
      <c r="A61" s="122"/>
      <c r="B61" s="122"/>
      <c r="C61" s="122"/>
      <c r="D61" s="123"/>
      <c r="E61" s="120"/>
      <c r="F61" s="116"/>
      <c r="G61" s="5">
        <v>2</v>
      </c>
      <c r="H61" s="11" t="s">
        <v>48</v>
      </c>
      <c r="I61" s="14" t="s">
        <v>4242</v>
      </c>
      <c r="J61" s="9">
        <v>1200</v>
      </c>
      <c r="K61" s="6">
        <v>201600</v>
      </c>
      <c r="L61" s="10">
        <v>0.30635838150289019</v>
      </c>
    </row>
    <row r="62" spans="1:12" ht="43.9" customHeight="1" x14ac:dyDescent="0.2">
      <c r="A62" s="122"/>
      <c r="B62" s="122"/>
      <c r="C62" s="122"/>
      <c r="D62" s="123"/>
      <c r="E62" s="119"/>
      <c r="F62" s="117"/>
      <c r="G62" s="5">
        <v>3</v>
      </c>
      <c r="H62" s="11" t="s">
        <v>50</v>
      </c>
      <c r="I62" s="14" t="s">
        <v>4274</v>
      </c>
      <c r="J62" s="9">
        <v>1300</v>
      </c>
      <c r="K62" s="6">
        <v>218400</v>
      </c>
      <c r="L62" s="10">
        <v>0.24855491329479767</v>
      </c>
    </row>
    <row r="63" spans="1:12" ht="40.15" customHeight="1" x14ac:dyDescent="0.2">
      <c r="A63" s="122">
        <v>22</v>
      </c>
      <c r="B63" s="122" t="s">
        <v>82</v>
      </c>
      <c r="C63" s="122" t="s">
        <v>7</v>
      </c>
      <c r="D63" s="123" t="s">
        <v>14</v>
      </c>
      <c r="E63" s="118">
        <v>132</v>
      </c>
      <c r="F63" s="115">
        <f>ROUND(159720,2)</f>
        <v>159720</v>
      </c>
      <c r="G63" s="5">
        <v>1</v>
      </c>
      <c r="H63" s="11" t="s">
        <v>39</v>
      </c>
      <c r="I63" s="14" t="s">
        <v>4345</v>
      </c>
      <c r="J63" s="6">
        <v>900</v>
      </c>
      <c r="K63" s="6">
        <v>118800</v>
      </c>
      <c r="L63" s="10">
        <v>0.256198347107438</v>
      </c>
    </row>
    <row r="64" spans="1:12" ht="47.45" customHeight="1" x14ac:dyDescent="0.2">
      <c r="A64" s="122"/>
      <c r="B64" s="122"/>
      <c r="C64" s="122"/>
      <c r="D64" s="123"/>
      <c r="E64" s="119"/>
      <c r="F64" s="117"/>
      <c r="G64" s="5">
        <v>2</v>
      </c>
      <c r="H64" s="11" t="s">
        <v>50</v>
      </c>
      <c r="I64" s="14" t="s">
        <v>4484</v>
      </c>
      <c r="J64" s="9">
        <v>1100</v>
      </c>
      <c r="K64" s="6">
        <v>145200</v>
      </c>
      <c r="L64" s="10">
        <v>9.0909090909090912E-2</v>
      </c>
    </row>
    <row r="65" spans="1:12" ht="47.45" customHeight="1" x14ac:dyDescent="0.2">
      <c r="A65" s="121">
        <v>23</v>
      </c>
      <c r="B65" s="121" t="s">
        <v>83</v>
      </c>
      <c r="C65" s="122" t="s">
        <v>17</v>
      </c>
      <c r="D65" s="123" t="s">
        <v>14</v>
      </c>
      <c r="E65" s="118">
        <v>500</v>
      </c>
      <c r="F65" s="115">
        <f>ROUND(700000,2)</f>
        <v>700000</v>
      </c>
      <c r="G65" s="5">
        <v>1</v>
      </c>
      <c r="H65" s="11" t="s">
        <v>46</v>
      </c>
      <c r="I65" s="14" t="s">
        <v>4608</v>
      </c>
      <c r="J65" s="9">
        <v>1100</v>
      </c>
      <c r="K65" s="6">
        <v>550000</v>
      </c>
      <c r="L65" s="10">
        <v>0.21428571428571427</v>
      </c>
    </row>
    <row r="66" spans="1:12" ht="39.6" customHeight="1" x14ac:dyDescent="0.2">
      <c r="A66" s="121"/>
      <c r="B66" s="121"/>
      <c r="C66" s="122"/>
      <c r="D66" s="123"/>
      <c r="E66" s="119"/>
      <c r="F66" s="117"/>
      <c r="G66" s="5">
        <v>2</v>
      </c>
      <c r="H66" s="11" t="s">
        <v>41</v>
      </c>
      <c r="I66" s="14" t="s">
        <v>4607</v>
      </c>
      <c r="J66" s="6">
        <v>695</v>
      </c>
      <c r="K66" s="6">
        <v>347500</v>
      </c>
      <c r="L66" s="10">
        <v>0.50357142857142856</v>
      </c>
    </row>
    <row r="67" spans="1:12" ht="49.15" customHeight="1" x14ac:dyDescent="0.2">
      <c r="A67" s="121">
        <v>24</v>
      </c>
      <c r="B67" s="121" t="s">
        <v>84</v>
      </c>
      <c r="C67" s="122" t="s">
        <v>28</v>
      </c>
      <c r="D67" s="123" t="s">
        <v>14</v>
      </c>
      <c r="E67" s="118">
        <v>334</v>
      </c>
      <c r="F67" s="115">
        <f>ROUND(327320,2)</f>
        <v>327320</v>
      </c>
      <c r="G67" s="5">
        <v>1</v>
      </c>
      <c r="H67" s="11" t="s">
        <v>50</v>
      </c>
      <c r="I67" s="14" t="s">
        <v>4705</v>
      </c>
      <c r="J67" s="9">
        <v>590</v>
      </c>
      <c r="K67" s="6">
        <v>197060</v>
      </c>
      <c r="L67" s="10">
        <v>0.39795918367346939</v>
      </c>
    </row>
    <row r="68" spans="1:12" ht="34.15" customHeight="1" x14ac:dyDescent="0.2">
      <c r="A68" s="121"/>
      <c r="B68" s="121"/>
      <c r="C68" s="122"/>
      <c r="D68" s="123"/>
      <c r="E68" s="120"/>
      <c r="F68" s="116"/>
      <c r="G68" s="5">
        <v>2</v>
      </c>
      <c r="H68" s="11" t="s">
        <v>47</v>
      </c>
      <c r="I68" s="14" t="s">
        <v>4856</v>
      </c>
      <c r="J68" s="6">
        <v>650</v>
      </c>
      <c r="K68" s="6">
        <v>217100</v>
      </c>
      <c r="L68" s="10">
        <v>0.33673469387755101</v>
      </c>
    </row>
    <row r="69" spans="1:12" ht="39" customHeight="1" x14ac:dyDescent="0.2">
      <c r="A69" s="121"/>
      <c r="B69" s="121"/>
      <c r="C69" s="122"/>
      <c r="D69" s="123"/>
      <c r="E69" s="119"/>
      <c r="F69" s="117"/>
      <c r="G69" s="5">
        <v>3</v>
      </c>
      <c r="H69" s="11" t="s">
        <v>39</v>
      </c>
      <c r="I69" s="14" t="s">
        <v>4874</v>
      </c>
      <c r="J69" s="9">
        <v>949</v>
      </c>
      <c r="K69" s="6">
        <v>316966</v>
      </c>
      <c r="L69" s="10">
        <v>3.1632653061224487E-2</v>
      </c>
    </row>
    <row r="70" spans="1:12" ht="72" customHeight="1" x14ac:dyDescent="0.2">
      <c r="A70" s="13">
        <v>25</v>
      </c>
      <c r="B70" s="13" t="s">
        <v>85</v>
      </c>
      <c r="C70" s="14" t="s">
        <v>18</v>
      </c>
      <c r="D70" s="5" t="s">
        <v>14</v>
      </c>
      <c r="E70" s="15">
        <v>188</v>
      </c>
      <c r="F70" s="16">
        <f>ROUND(1579200,2)</f>
        <v>1579200</v>
      </c>
      <c r="G70" s="5">
        <v>1</v>
      </c>
      <c r="H70" s="11" t="s">
        <v>60</v>
      </c>
      <c r="I70" s="14" t="s">
        <v>4897</v>
      </c>
      <c r="J70" s="6">
        <v>8400</v>
      </c>
      <c r="K70" s="6">
        <v>1579200</v>
      </c>
      <c r="L70" s="10">
        <v>0</v>
      </c>
    </row>
  </sheetData>
  <sheetProtection formatCells="0" formatColumns="0" formatRows="0" insertColumns="0" insertRows="0" insertHyperlinks="0" deleteColumns="0" deleteRows="0" sort="0" autoFilter="0" pivotTables="0"/>
  <mergeCells count="138">
    <mergeCell ref="A18:A19"/>
    <mergeCell ref="B18:B19"/>
    <mergeCell ref="C18:C19"/>
    <mergeCell ref="D18:D19"/>
    <mergeCell ref="E18:E19"/>
    <mergeCell ref="F18:F19"/>
    <mergeCell ref="A10:A12"/>
    <mergeCell ref="B10:B12"/>
    <mergeCell ref="C10:C12"/>
    <mergeCell ref="D10:D12"/>
    <mergeCell ref="A13:A15"/>
    <mergeCell ref="B13:B15"/>
    <mergeCell ref="C13:C15"/>
    <mergeCell ref="D13:D15"/>
    <mergeCell ref="F3:F5"/>
    <mergeCell ref="A6:A9"/>
    <mergeCell ref="B6:B9"/>
    <mergeCell ref="C6:C9"/>
    <mergeCell ref="D6:D9"/>
    <mergeCell ref="A3:A5"/>
    <mergeCell ref="B3:B5"/>
    <mergeCell ref="C3:C5"/>
    <mergeCell ref="D3:D5"/>
    <mergeCell ref="E3:E5"/>
    <mergeCell ref="F6:F9"/>
    <mergeCell ref="F40:F41"/>
    <mergeCell ref="F36:F38"/>
    <mergeCell ref="F31:F35"/>
    <mergeCell ref="F29:F30"/>
    <mergeCell ref="F25:F28"/>
    <mergeCell ref="A42:A44"/>
    <mergeCell ref="B42:B44"/>
    <mergeCell ref="C42:C44"/>
    <mergeCell ref="D42:D44"/>
    <mergeCell ref="F42:F44"/>
    <mergeCell ref="A40:A41"/>
    <mergeCell ref="B40:B41"/>
    <mergeCell ref="C40:C41"/>
    <mergeCell ref="D40:D41"/>
    <mergeCell ref="A31:A35"/>
    <mergeCell ref="B31:B35"/>
    <mergeCell ref="C31:C35"/>
    <mergeCell ref="D31:D35"/>
    <mergeCell ref="A36:A38"/>
    <mergeCell ref="B36:B38"/>
    <mergeCell ref="C36:C38"/>
    <mergeCell ref="D36:D38"/>
    <mergeCell ref="A25:A28"/>
    <mergeCell ref="A45:A47"/>
    <mergeCell ref="B45:B47"/>
    <mergeCell ref="C45:C47"/>
    <mergeCell ref="D45:D47"/>
    <mergeCell ref="F45:F47"/>
    <mergeCell ref="F20:F24"/>
    <mergeCell ref="F16:F17"/>
    <mergeCell ref="F13:F15"/>
    <mergeCell ref="F10:F12"/>
    <mergeCell ref="B25:B28"/>
    <mergeCell ref="C25:C28"/>
    <mergeCell ref="D25:D28"/>
    <mergeCell ref="A29:A30"/>
    <mergeCell ref="B29:B30"/>
    <mergeCell ref="C29:C30"/>
    <mergeCell ref="D29:D30"/>
    <mergeCell ref="A16:A17"/>
    <mergeCell ref="B16:B17"/>
    <mergeCell ref="C16:C17"/>
    <mergeCell ref="D16:D17"/>
    <mergeCell ref="A20:A24"/>
    <mergeCell ref="B20:B24"/>
    <mergeCell ref="C20:C24"/>
    <mergeCell ref="D20:D24"/>
    <mergeCell ref="A50:A51"/>
    <mergeCell ref="B50:B51"/>
    <mergeCell ref="C50:C51"/>
    <mergeCell ref="D50:D51"/>
    <mergeCell ref="F50:F51"/>
    <mergeCell ref="E50:E51"/>
    <mergeCell ref="A48:A49"/>
    <mergeCell ref="B48:B49"/>
    <mergeCell ref="C48:C49"/>
    <mergeCell ref="D48:D49"/>
    <mergeCell ref="F48:F49"/>
    <mergeCell ref="E48:E49"/>
    <mergeCell ref="A58:A59"/>
    <mergeCell ref="B58:B59"/>
    <mergeCell ref="C58:C59"/>
    <mergeCell ref="D58:D59"/>
    <mergeCell ref="C60:C62"/>
    <mergeCell ref="A60:A62"/>
    <mergeCell ref="B60:B62"/>
    <mergeCell ref="D60:D62"/>
    <mergeCell ref="A52:A54"/>
    <mergeCell ref="B52:B54"/>
    <mergeCell ref="C52:C54"/>
    <mergeCell ref="D52:D54"/>
    <mergeCell ref="A55:A57"/>
    <mergeCell ref="B55:B57"/>
    <mergeCell ref="C55:C57"/>
    <mergeCell ref="D55:D57"/>
    <mergeCell ref="A67:A69"/>
    <mergeCell ref="B67:B69"/>
    <mergeCell ref="C67:C69"/>
    <mergeCell ref="D67:D69"/>
    <mergeCell ref="E6:E9"/>
    <mergeCell ref="E10:E12"/>
    <mergeCell ref="E13:E15"/>
    <mergeCell ref="E16:E17"/>
    <mergeCell ref="E20:E24"/>
    <mergeCell ref="E25:E28"/>
    <mergeCell ref="E29:E30"/>
    <mergeCell ref="E31:E35"/>
    <mergeCell ref="E36:E38"/>
    <mergeCell ref="E40:E41"/>
    <mergeCell ref="E42:E44"/>
    <mergeCell ref="E45:E47"/>
    <mergeCell ref="A63:A64"/>
    <mergeCell ref="B63:B64"/>
    <mergeCell ref="C63:C64"/>
    <mergeCell ref="D63:D64"/>
    <mergeCell ref="A65:A66"/>
    <mergeCell ref="B65:B66"/>
    <mergeCell ref="C65:C66"/>
    <mergeCell ref="D65:D66"/>
    <mergeCell ref="F60:F62"/>
    <mergeCell ref="F58:F59"/>
    <mergeCell ref="F55:F57"/>
    <mergeCell ref="F52:F54"/>
    <mergeCell ref="E65:E66"/>
    <mergeCell ref="E67:E69"/>
    <mergeCell ref="F67:F69"/>
    <mergeCell ref="F65:F66"/>
    <mergeCell ref="F63:F64"/>
    <mergeCell ref="E52:E54"/>
    <mergeCell ref="E55:E57"/>
    <mergeCell ref="E58:E59"/>
    <mergeCell ref="E60:E62"/>
    <mergeCell ref="E63:E6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rowBreaks count="1" manualBreakCount="1">
    <brk id="38" max="18" man="1"/>
  </rowBreaks>
  <colBreaks count="1" manualBreakCount="1">
    <brk id="4" max="6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E9C8-A7EA-4D71-8340-FC992013070B}">
  <sheetPr codeName="Foglio10">
    <pageSetUpPr fitToPage="1"/>
  </sheetPr>
  <dimension ref="A1:J124"/>
  <sheetViews>
    <sheetView view="pageBreakPreview" zoomScale="80" zoomScaleNormal="80" zoomScaleSheetLayoutView="80" workbookViewId="0">
      <pane xSplit="4" ySplit="1" topLeftCell="E32" activePane="bottomRight" state="frozen"/>
      <selection pane="topRight" activeCell="E1" sqref="E1"/>
      <selection pane="bottomLeft" activeCell="A2" sqref="A2"/>
      <selection pane="bottomRight" activeCell="A8" sqref="A8:E4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9.85546875" customWidth="1"/>
    <col min="10" max="10" width="17.28515625" customWidth="1"/>
    <col min="11" max="11" width="17.42578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3</v>
      </c>
      <c r="B2" s="132" t="s">
        <v>63</v>
      </c>
      <c r="C2" s="122" t="s">
        <v>2</v>
      </c>
      <c r="D2" s="123" t="s">
        <v>14</v>
      </c>
      <c r="E2" s="118">
        <v>9512</v>
      </c>
      <c r="F2" s="125">
        <v>3899920</v>
      </c>
      <c r="G2" s="5">
        <v>1</v>
      </c>
      <c r="H2" s="11" t="s">
        <v>42</v>
      </c>
      <c r="I2" s="5" t="s">
        <v>712</v>
      </c>
      <c r="J2" s="6">
        <v>309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43</v>
      </c>
      <c r="I3" s="5" t="s">
        <v>826</v>
      </c>
      <c r="J3" s="9">
        <v>380</v>
      </c>
    </row>
    <row r="4" spans="1:10" ht="20.100000000000001" customHeight="1" x14ac:dyDescent="0.2">
      <c r="A4" s="123"/>
      <c r="B4" s="134"/>
      <c r="C4" s="122"/>
      <c r="D4" s="123"/>
      <c r="E4" s="119"/>
      <c r="F4" s="125"/>
      <c r="G4" s="5">
        <v>3</v>
      </c>
      <c r="H4" s="11" t="s">
        <v>44</v>
      </c>
      <c r="I4" s="5" t="s">
        <v>865</v>
      </c>
      <c r="J4" s="9">
        <v>365</v>
      </c>
    </row>
    <row r="7" spans="1:10" ht="13.5" thickBot="1" x14ac:dyDescent="0.25"/>
    <row r="8" spans="1:10" x14ac:dyDescent="0.2">
      <c r="A8" s="162" t="s">
        <v>34</v>
      </c>
      <c r="B8" s="163"/>
      <c r="C8" s="38" t="s">
        <v>87</v>
      </c>
      <c r="D8" s="38" t="s">
        <v>88</v>
      </c>
      <c r="E8" s="37" t="s">
        <v>89</v>
      </c>
    </row>
    <row r="9" spans="1:10" ht="15" x14ac:dyDescent="0.25">
      <c r="A9" s="164" t="s">
        <v>826</v>
      </c>
      <c r="B9" s="164"/>
      <c r="C9" s="39" t="s">
        <v>827</v>
      </c>
      <c r="D9" s="39">
        <v>2013705</v>
      </c>
      <c r="E9" s="165" t="s">
        <v>409</v>
      </c>
    </row>
    <row r="10" spans="1:10" ht="15" x14ac:dyDescent="0.25">
      <c r="A10" s="164"/>
      <c r="B10" s="164"/>
      <c r="C10" s="39" t="s">
        <v>828</v>
      </c>
      <c r="D10" s="39">
        <v>2014494</v>
      </c>
      <c r="E10" s="166"/>
    </row>
    <row r="11" spans="1:10" ht="15" x14ac:dyDescent="0.25">
      <c r="A11" s="164"/>
      <c r="B11" s="164"/>
      <c r="C11" s="39" t="s">
        <v>829</v>
      </c>
      <c r="D11" s="39">
        <v>2014501</v>
      </c>
      <c r="E11" s="166"/>
    </row>
    <row r="12" spans="1:10" ht="15" x14ac:dyDescent="0.25">
      <c r="A12" s="164"/>
      <c r="B12" s="164"/>
      <c r="C12" s="39" t="s">
        <v>830</v>
      </c>
      <c r="D12" s="39">
        <v>2014537</v>
      </c>
      <c r="E12" s="166"/>
    </row>
    <row r="13" spans="1:10" ht="15" x14ac:dyDescent="0.25">
      <c r="A13" s="164"/>
      <c r="B13" s="164"/>
      <c r="C13" s="39" t="s">
        <v>831</v>
      </c>
      <c r="D13" s="39">
        <v>2014590</v>
      </c>
      <c r="E13" s="166"/>
    </row>
    <row r="14" spans="1:10" ht="15" x14ac:dyDescent="0.25">
      <c r="A14" s="164"/>
      <c r="B14" s="164"/>
      <c r="C14" s="39" t="s">
        <v>832</v>
      </c>
      <c r="D14" s="39">
        <v>2014600</v>
      </c>
      <c r="E14" s="166"/>
    </row>
    <row r="15" spans="1:10" ht="15" x14ac:dyDescent="0.25">
      <c r="A15" s="164"/>
      <c r="B15" s="164"/>
      <c r="C15" s="39" t="s">
        <v>833</v>
      </c>
      <c r="D15" s="39">
        <v>2014489</v>
      </c>
      <c r="E15" s="166"/>
    </row>
    <row r="16" spans="1:10" ht="15" x14ac:dyDescent="0.25">
      <c r="A16" s="164"/>
      <c r="B16" s="164"/>
      <c r="C16" s="39" t="s">
        <v>834</v>
      </c>
      <c r="D16" s="39">
        <v>2014495</v>
      </c>
      <c r="E16" s="166"/>
    </row>
    <row r="17" spans="1:5" ht="15" x14ac:dyDescent="0.25">
      <c r="A17" s="164"/>
      <c r="B17" s="164"/>
      <c r="C17" s="39" t="s">
        <v>835</v>
      </c>
      <c r="D17" s="39">
        <v>2014507</v>
      </c>
      <c r="E17" s="166"/>
    </row>
    <row r="18" spans="1:5" ht="15" x14ac:dyDescent="0.25">
      <c r="A18" s="164"/>
      <c r="B18" s="164"/>
      <c r="C18" s="39" t="s">
        <v>836</v>
      </c>
      <c r="D18" s="39">
        <v>2014539</v>
      </c>
      <c r="E18" s="166"/>
    </row>
    <row r="19" spans="1:5" ht="15" x14ac:dyDescent="0.25">
      <c r="A19" s="164"/>
      <c r="B19" s="164"/>
      <c r="C19" s="39" t="s">
        <v>837</v>
      </c>
      <c r="D19" s="39">
        <v>2014591</v>
      </c>
      <c r="E19" s="166"/>
    </row>
    <row r="20" spans="1:5" ht="15" x14ac:dyDescent="0.25">
      <c r="A20" s="164"/>
      <c r="B20" s="164"/>
      <c r="C20" s="39" t="s">
        <v>838</v>
      </c>
      <c r="D20" s="39">
        <v>2014607</v>
      </c>
      <c r="E20" s="166"/>
    </row>
    <row r="21" spans="1:5" ht="15" x14ac:dyDescent="0.25">
      <c r="A21" s="164"/>
      <c r="B21" s="164"/>
      <c r="C21" s="39" t="s">
        <v>839</v>
      </c>
      <c r="D21" s="39">
        <v>2014491</v>
      </c>
      <c r="E21" s="166"/>
    </row>
    <row r="22" spans="1:5" ht="15" x14ac:dyDescent="0.25">
      <c r="A22" s="164"/>
      <c r="B22" s="164"/>
      <c r="C22" s="39" t="s">
        <v>840</v>
      </c>
      <c r="D22" s="39">
        <v>2014496</v>
      </c>
      <c r="E22" s="166"/>
    </row>
    <row r="23" spans="1:5" ht="15" x14ac:dyDescent="0.25">
      <c r="A23" s="164"/>
      <c r="B23" s="164"/>
      <c r="C23" s="39" t="s">
        <v>841</v>
      </c>
      <c r="D23" s="39">
        <v>2014509</v>
      </c>
      <c r="E23" s="166"/>
    </row>
    <row r="24" spans="1:5" ht="15" x14ac:dyDescent="0.25">
      <c r="A24" s="164"/>
      <c r="B24" s="164"/>
      <c r="C24" s="39" t="s">
        <v>842</v>
      </c>
      <c r="D24" s="39">
        <v>2014541</v>
      </c>
      <c r="E24" s="166"/>
    </row>
    <row r="25" spans="1:5" ht="15" x14ac:dyDescent="0.25">
      <c r="A25" s="164"/>
      <c r="B25" s="164"/>
      <c r="C25" s="39" t="s">
        <v>843</v>
      </c>
      <c r="D25" s="39">
        <v>2014592</v>
      </c>
      <c r="E25" s="166"/>
    </row>
    <row r="26" spans="1:5" ht="15" x14ac:dyDescent="0.25">
      <c r="A26" s="164"/>
      <c r="B26" s="164"/>
      <c r="C26" s="39" t="s">
        <v>844</v>
      </c>
      <c r="D26" s="39">
        <v>2014608</v>
      </c>
      <c r="E26" s="166"/>
    </row>
    <row r="27" spans="1:5" ht="15" x14ac:dyDescent="0.25">
      <c r="A27" s="164"/>
      <c r="B27" s="164"/>
      <c r="C27" s="39" t="s">
        <v>845</v>
      </c>
      <c r="D27" s="39">
        <v>2014492</v>
      </c>
      <c r="E27" s="166"/>
    </row>
    <row r="28" spans="1:5" ht="15" x14ac:dyDescent="0.25">
      <c r="A28" s="164"/>
      <c r="B28" s="164"/>
      <c r="C28" s="39" t="s">
        <v>846</v>
      </c>
      <c r="D28" s="39">
        <v>2014497</v>
      </c>
      <c r="E28" s="166"/>
    </row>
    <row r="29" spans="1:5" ht="15" x14ac:dyDescent="0.25">
      <c r="A29" s="164"/>
      <c r="B29" s="164"/>
      <c r="C29" s="39" t="s">
        <v>847</v>
      </c>
      <c r="D29" s="39">
        <v>2014529</v>
      </c>
      <c r="E29" s="166"/>
    </row>
    <row r="30" spans="1:5" ht="15" x14ac:dyDescent="0.25">
      <c r="A30" s="164"/>
      <c r="B30" s="164"/>
      <c r="C30" s="39" t="s">
        <v>848</v>
      </c>
      <c r="D30" s="39">
        <v>2014543</v>
      </c>
      <c r="E30" s="166"/>
    </row>
    <row r="31" spans="1:5" ht="15" x14ac:dyDescent="0.25">
      <c r="A31" s="164"/>
      <c r="B31" s="164"/>
      <c r="C31" s="39" t="s">
        <v>849</v>
      </c>
      <c r="D31" s="39">
        <v>2014594</v>
      </c>
      <c r="E31" s="166"/>
    </row>
    <row r="32" spans="1:5" ht="15" x14ac:dyDescent="0.25">
      <c r="A32" s="164"/>
      <c r="B32" s="164"/>
      <c r="C32" s="39" t="s">
        <v>850</v>
      </c>
      <c r="D32" s="39">
        <v>2014609</v>
      </c>
      <c r="E32" s="166"/>
    </row>
    <row r="33" spans="1:5" ht="15" x14ac:dyDescent="0.25">
      <c r="A33" s="164"/>
      <c r="B33" s="164"/>
      <c r="C33" s="39" t="s">
        <v>851</v>
      </c>
      <c r="D33" s="39">
        <v>2014493</v>
      </c>
      <c r="E33" s="166"/>
    </row>
    <row r="34" spans="1:5" ht="15" x14ac:dyDescent="0.25">
      <c r="A34" s="164"/>
      <c r="B34" s="164"/>
      <c r="C34" s="39" t="s">
        <v>852</v>
      </c>
      <c r="D34" s="39">
        <v>2014498</v>
      </c>
      <c r="E34" s="166"/>
    </row>
    <row r="35" spans="1:5" ht="15" x14ac:dyDescent="0.25">
      <c r="A35" s="164"/>
      <c r="B35" s="164"/>
      <c r="C35" s="39" t="s">
        <v>853</v>
      </c>
      <c r="D35" s="39">
        <v>2014531</v>
      </c>
      <c r="E35" s="166"/>
    </row>
    <row r="36" spans="1:5" ht="15" x14ac:dyDescent="0.25">
      <c r="A36" s="164"/>
      <c r="B36" s="164"/>
      <c r="C36" s="39" t="s">
        <v>854</v>
      </c>
      <c r="D36" s="39">
        <v>2014553</v>
      </c>
      <c r="E36" s="166"/>
    </row>
    <row r="37" spans="1:5" ht="15" x14ac:dyDescent="0.25">
      <c r="A37" s="164"/>
      <c r="B37" s="164"/>
      <c r="C37" s="39" t="s">
        <v>855</v>
      </c>
      <c r="D37" s="39">
        <v>2014595</v>
      </c>
      <c r="E37" s="166"/>
    </row>
    <row r="38" spans="1:5" ht="15" x14ac:dyDescent="0.25">
      <c r="A38" s="164"/>
      <c r="B38" s="164"/>
      <c r="C38" s="39" t="s">
        <v>856</v>
      </c>
      <c r="D38" s="39">
        <v>2014621</v>
      </c>
      <c r="E38" s="166"/>
    </row>
    <row r="39" spans="1:5" ht="15" x14ac:dyDescent="0.25">
      <c r="A39" s="164"/>
      <c r="B39" s="164"/>
      <c r="C39" s="39" t="s">
        <v>857</v>
      </c>
      <c r="D39" s="39">
        <v>2014499</v>
      </c>
      <c r="E39" s="166"/>
    </row>
    <row r="40" spans="1:5" ht="15" x14ac:dyDescent="0.25">
      <c r="A40" s="164"/>
      <c r="B40" s="164"/>
      <c r="C40" s="39" t="s">
        <v>858</v>
      </c>
      <c r="D40" s="39">
        <v>2014533</v>
      </c>
      <c r="E40" s="166"/>
    </row>
    <row r="41" spans="1:5" ht="15" x14ac:dyDescent="0.25">
      <c r="A41" s="164"/>
      <c r="B41" s="164"/>
      <c r="C41" s="39" t="s">
        <v>859</v>
      </c>
      <c r="D41" s="39">
        <v>2014557</v>
      </c>
      <c r="E41" s="166"/>
    </row>
    <row r="42" spans="1:5" ht="15" x14ac:dyDescent="0.25">
      <c r="A42" s="164"/>
      <c r="B42" s="164"/>
      <c r="C42" s="39" t="s">
        <v>860</v>
      </c>
      <c r="D42" s="39">
        <v>2014596</v>
      </c>
      <c r="E42" s="166"/>
    </row>
    <row r="43" spans="1:5" ht="15" x14ac:dyDescent="0.25">
      <c r="A43" s="164"/>
      <c r="B43" s="164"/>
      <c r="C43" s="39" t="s">
        <v>861</v>
      </c>
      <c r="D43" s="39">
        <v>2014500</v>
      </c>
      <c r="E43" s="166"/>
    </row>
    <row r="44" spans="1:5" ht="15" x14ac:dyDescent="0.25">
      <c r="A44" s="164"/>
      <c r="B44" s="164"/>
      <c r="C44" s="39" t="s">
        <v>862</v>
      </c>
      <c r="D44" s="39">
        <v>2014535</v>
      </c>
      <c r="E44" s="166"/>
    </row>
    <row r="45" spans="1:5" ht="15" x14ac:dyDescent="0.25">
      <c r="A45" s="164"/>
      <c r="B45" s="164"/>
      <c r="C45" s="39" t="s">
        <v>863</v>
      </c>
      <c r="D45" s="39">
        <v>2014589</v>
      </c>
      <c r="E45" s="166"/>
    </row>
    <row r="46" spans="1:5" ht="15" x14ac:dyDescent="0.25">
      <c r="A46" s="164"/>
      <c r="B46" s="164"/>
      <c r="C46" s="39" t="s">
        <v>864</v>
      </c>
      <c r="D46" s="39">
        <v>2014598</v>
      </c>
      <c r="E46" s="167"/>
    </row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  <row r="103" ht="13.15" customHeight="1" x14ac:dyDescent="0.2"/>
    <row r="104" ht="13.15" customHeight="1" x14ac:dyDescent="0.2"/>
    <row r="105" ht="13.15" customHeight="1" x14ac:dyDescent="0.2"/>
    <row r="106" ht="13.15" customHeight="1" x14ac:dyDescent="0.2"/>
    <row r="107" ht="13.15" customHeight="1" x14ac:dyDescent="0.2"/>
    <row r="108" ht="13.15" customHeight="1" x14ac:dyDescent="0.2"/>
    <row r="109" ht="13.15" customHeight="1" x14ac:dyDescent="0.2"/>
    <row r="110" ht="13.15" customHeight="1" x14ac:dyDescent="0.2"/>
    <row r="111" ht="13.15" customHeight="1" x14ac:dyDescent="0.2"/>
    <row r="112" ht="13.15" customHeight="1" x14ac:dyDescent="0.2"/>
    <row r="113" ht="13.15" customHeight="1" x14ac:dyDescent="0.2"/>
    <row r="114" ht="13.15" customHeight="1" x14ac:dyDescent="0.2"/>
    <row r="115" ht="13.15" customHeight="1" x14ac:dyDescent="0.2"/>
    <row r="116" ht="13.15" customHeight="1" x14ac:dyDescent="0.2"/>
    <row r="117" ht="13.15" customHeight="1" x14ac:dyDescent="0.2"/>
    <row r="118" ht="13.15" customHeight="1" x14ac:dyDescent="0.2"/>
    <row r="119" ht="13.15" customHeight="1" x14ac:dyDescent="0.2"/>
    <row r="120" ht="13.15" customHeight="1" x14ac:dyDescent="0.2"/>
    <row r="121" ht="13.15" customHeight="1" x14ac:dyDescent="0.2"/>
    <row r="122" ht="13.15" customHeight="1" x14ac:dyDescent="0.2"/>
    <row r="123" ht="13.15" customHeight="1" x14ac:dyDescent="0.2"/>
    <row r="124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9">
    <mergeCell ref="F2:F4"/>
    <mergeCell ref="A8:B8"/>
    <mergeCell ref="A9:B46"/>
    <mergeCell ref="E9:E46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colBreaks count="1" manualBreakCount="1">
    <brk id="4" max="1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BF78-7022-44D1-B57A-622690C3C508}">
  <sheetPr codeName="Foglio11">
    <pageSetUpPr fitToPage="1"/>
  </sheetPr>
  <dimension ref="A1:J67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16" sqref="H1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9.85546875" customWidth="1"/>
    <col min="10" max="10" width="17.28515625" customWidth="1"/>
    <col min="11" max="11" width="17.42578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3</v>
      </c>
      <c r="B2" s="132" t="s">
        <v>63</v>
      </c>
      <c r="C2" s="122" t="s">
        <v>2</v>
      </c>
      <c r="D2" s="123" t="s">
        <v>14</v>
      </c>
      <c r="E2" s="118">
        <v>9512</v>
      </c>
      <c r="F2" s="125">
        <v>3899920</v>
      </c>
      <c r="G2" s="5">
        <v>1</v>
      </c>
      <c r="H2" s="11" t="s">
        <v>42</v>
      </c>
      <c r="I2" s="5" t="s">
        <v>712</v>
      </c>
      <c r="J2" s="6">
        <v>309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43</v>
      </c>
      <c r="I3" s="5" t="s">
        <v>826</v>
      </c>
      <c r="J3" s="9">
        <v>380</v>
      </c>
    </row>
    <row r="4" spans="1:10" ht="20.100000000000001" customHeight="1" x14ac:dyDescent="0.2">
      <c r="A4" s="123"/>
      <c r="B4" s="134"/>
      <c r="C4" s="122"/>
      <c r="D4" s="123"/>
      <c r="E4" s="119"/>
      <c r="F4" s="125"/>
      <c r="G4" s="5">
        <v>3</v>
      </c>
      <c r="H4" s="11" t="s">
        <v>44</v>
      </c>
      <c r="I4" s="5" t="s">
        <v>865</v>
      </c>
      <c r="J4" s="9">
        <v>365</v>
      </c>
    </row>
    <row r="10" spans="1:10" ht="13.5" thickBot="1" x14ac:dyDescent="0.25"/>
    <row r="11" spans="1:10" x14ac:dyDescent="0.2">
      <c r="A11" s="113" t="s">
        <v>34</v>
      </c>
      <c r="B11" s="114"/>
      <c r="C11" s="27" t="s">
        <v>87</v>
      </c>
      <c r="D11" s="27" t="s">
        <v>88</v>
      </c>
      <c r="E11" s="17" t="s">
        <v>89</v>
      </c>
    </row>
    <row r="12" spans="1:10" ht="13.5" x14ac:dyDescent="0.2">
      <c r="A12" s="168" t="s">
        <v>865</v>
      </c>
      <c r="B12" s="168"/>
      <c r="C12" s="40" t="s">
        <v>866</v>
      </c>
      <c r="D12" s="40">
        <v>1786762</v>
      </c>
      <c r="E12" s="40" t="s">
        <v>714</v>
      </c>
    </row>
    <row r="13" spans="1:10" ht="13.5" x14ac:dyDescent="0.2">
      <c r="A13" s="168"/>
      <c r="B13" s="168"/>
      <c r="C13" s="40" t="s">
        <v>867</v>
      </c>
      <c r="D13" s="40">
        <v>1786764</v>
      </c>
      <c r="E13" s="40" t="s">
        <v>714</v>
      </c>
    </row>
    <row r="14" spans="1:10" ht="13.5" x14ac:dyDescent="0.2">
      <c r="A14" s="168"/>
      <c r="B14" s="168"/>
      <c r="C14" s="40" t="s">
        <v>868</v>
      </c>
      <c r="D14" s="40">
        <v>1786765</v>
      </c>
      <c r="E14" s="40" t="s">
        <v>714</v>
      </c>
    </row>
    <row r="15" spans="1:10" ht="13.5" x14ac:dyDescent="0.2">
      <c r="A15" s="168"/>
      <c r="B15" s="168"/>
      <c r="C15" s="40" t="s">
        <v>869</v>
      </c>
      <c r="D15" s="40">
        <v>1786766</v>
      </c>
      <c r="E15" s="40" t="s">
        <v>714</v>
      </c>
    </row>
    <row r="16" spans="1:10" ht="13.5" x14ac:dyDescent="0.2">
      <c r="A16" s="168"/>
      <c r="B16" s="168"/>
      <c r="C16" s="40" t="s">
        <v>870</v>
      </c>
      <c r="D16" s="40">
        <v>1786767</v>
      </c>
      <c r="E16" s="40" t="s">
        <v>714</v>
      </c>
    </row>
    <row r="17" spans="1:5" ht="13.5" x14ac:dyDescent="0.2">
      <c r="A17" s="168"/>
      <c r="B17" s="168"/>
      <c r="C17" s="40" t="s">
        <v>871</v>
      </c>
      <c r="D17" s="40">
        <v>1786769</v>
      </c>
      <c r="E17" s="40" t="s">
        <v>714</v>
      </c>
    </row>
    <row r="18" spans="1:5" ht="13.5" x14ac:dyDescent="0.2">
      <c r="A18" s="168"/>
      <c r="B18" s="168"/>
      <c r="C18" s="40" t="s">
        <v>872</v>
      </c>
      <c r="D18" s="40">
        <v>1517228</v>
      </c>
      <c r="E18" s="40" t="s">
        <v>714</v>
      </c>
    </row>
    <row r="19" spans="1:5" ht="13.5" x14ac:dyDescent="0.2">
      <c r="A19" s="168"/>
      <c r="B19" s="168"/>
      <c r="C19" s="40" t="s">
        <v>873</v>
      </c>
      <c r="D19" s="40">
        <v>1517229</v>
      </c>
      <c r="E19" s="40" t="s">
        <v>714</v>
      </c>
    </row>
    <row r="20" spans="1:5" ht="13.5" x14ac:dyDescent="0.2">
      <c r="A20" s="168"/>
      <c r="B20" s="168"/>
      <c r="C20" s="40" t="s">
        <v>874</v>
      </c>
      <c r="D20" s="40">
        <v>1517230</v>
      </c>
      <c r="E20" s="40" t="s">
        <v>714</v>
      </c>
    </row>
    <row r="21" spans="1:5" ht="13.5" x14ac:dyDescent="0.2">
      <c r="A21" s="168"/>
      <c r="B21" s="168"/>
      <c r="C21" s="40" t="s">
        <v>875</v>
      </c>
      <c r="D21" s="40">
        <v>1517231</v>
      </c>
      <c r="E21" s="40" t="s">
        <v>714</v>
      </c>
    </row>
    <row r="22" spans="1:5" ht="13.5" x14ac:dyDescent="0.2">
      <c r="A22" s="168"/>
      <c r="B22" s="168"/>
      <c r="C22" s="40" t="s">
        <v>876</v>
      </c>
      <c r="D22" s="40">
        <v>1517232</v>
      </c>
      <c r="E22" s="40" t="s">
        <v>714</v>
      </c>
    </row>
    <row r="23" spans="1:5" ht="13.5" x14ac:dyDescent="0.2">
      <c r="A23" s="168"/>
      <c r="B23" s="168"/>
      <c r="C23" s="40" t="s">
        <v>877</v>
      </c>
      <c r="D23" s="40">
        <v>1517233</v>
      </c>
      <c r="E23" s="40" t="s">
        <v>714</v>
      </c>
    </row>
    <row r="24" spans="1:5" ht="13.5" x14ac:dyDescent="0.2">
      <c r="A24" s="168"/>
      <c r="B24" s="168"/>
      <c r="C24" s="40" t="s">
        <v>878</v>
      </c>
      <c r="D24" s="40">
        <v>1517327</v>
      </c>
      <c r="E24" s="40" t="s">
        <v>714</v>
      </c>
    </row>
    <row r="25" spans="1:5" ht="13.5" x14ac:dyDescent="0.2">
      <c r="A25" s="168"/>
      <c r="B25" s="168"/>
      <c r="C25" s="40" t="s">
        <v>879</v>
      </c>
      <c r="D25" s="40">
        <v>1517353</v>
      </c>
      <c r="E25" s="40" t="s">
        <v>714</v>
      </c>
    </row>
    <row r="26" spans="1:5" ht="13.5" x14ac:dyDescent="0.2">
      <c r="A26" s="168"/>
      <c r="B26" s="168"/>
      <c r="C26" s="40" t="s">
        <v>880</v>
      </c>
      <c r="D26" s="40">
        <v>1517349</v>
      </c>
      <c r="E26" s="40" t="s">
        <v>714</v>
      </c>
    </row>
    <row r="27" spans="1:5" ht="13.5" x14ac:dyDescent="0.2">
      <c r="A27" s="168"/>
      <c r="B27" s="168"/>
      <c r="C27" s="40" t="s">
        <v>881</v>
      </c>
      <c r="D27" s="40">
        <v>1517351</v>
      </c>
      <c r="E27" s="40" t="s">
        <v>714</v>
      </c>
    </row>
    <row r="28" spans="1:5" ht="13.5" x14ac:dyDescent="0.2">
      <c r="A28" s="168"/>
      <c r="B28" s="168"/>
      <c r="C28" s="40" t="s">
        <v>882</v>
      </c>
      <c r="D28" s="40">
        <v>1517355</v>
      </c>
      <c r="E28" s="40" t="s">
        <v>714</v>
      </c>
    </row>
    <row r="29" spans="1:5" ht="13.5" x14ac:dyDescent="0.2">
      <c r="A29" s="168"/>
      <c r="B29" s="168"/>
      <c r="C29" s="40" t="s">
        <v>883</v>
      </c>
      <c r="D29" s="40">
        <v>1517356</v>
      </c>
      <c r="E29" s="40" t="s">
        <v>714</v>
      </c>
    </row>
    <row r="30" spans="1:5" ht="13.5" x14ac:dyDescent="0.2">
      <c r="A30" s="168"/>
      <c r="B30" s="168"/>
      <c r="C30" s="40" t="s">
        <v>884</v>
      </c>
      <c r="D30" s="40">
        <v>1517357</v>
      </c>
      <c r="E30" s="40" t="s">
        <v>714</v>
      </c>
    </row>
    <row r="31" spans="1:5" ht="13.5" x14ac:dyDescent="0.2">
      <c r="A31" s="168"/>
      <c r="B31" s="168"/>
      <c r="C31" s="40" t="s">
        <v>885</v>
      </c>
      <c r="D31" s="40">
        <v>1517358</v>
      </c>
      <c r="E31" s="40" t="s">
        <v>714</v>
      </c>
    </row>
    <row r="32" spans="1:5" ht="13.5" x14ac:dyDescent="0.2">
      <c r="A32" s="168"/>
      <c r="B32" s="168"/>
      <c r="C32" s="41" t="s">
        <v>886</v>
      </c>
      <c r="D32" s="41">
        <v>1517361</v>
      </c>
      <c r="E32" s="40" t="s">
        <v>714</v>
      </c>
    </row>
    <row r="33" spans="1:5" ht="13.5" x14ac:dyDescent="0.2">
      <c r="A33" s="168"/>
      <c r="B33" s="168"/>
      <c r="C33" s="41" t="s">
        <v>887</v>
      </c>
      <c r="D33" s="41">
        <v>1517363</v>
      </c>
      <c r="E33" s="40" t="s">
        <v>714</v>
      </c>
    </row>
    <row r="34" spans="1:5" ht="13.5" x14ac:dyDescent="0.2">
      <c r="A34" s="168"/>
      <c r="B34" s="168"/>
      <c r="C34" s="41" t="s">
        <v>888</v>
      </c>
      <c r="D34" s="41">
        <v>1517377</v>
      </c>
      <c r="E34" s="40" t="s">
        <v>714</v>
      </c>
    </row>
    <row r="35" spans="1:5" ht="13.5" x14ac:dyDescent="0.2">
      <c r="A35" s="168"/>
      <c r="B35" s="168"/>
      <c r="C35" s="41" t="s">
        <v>889</v>
      </c>
      <c r="D35" s="41">
        <v>1517379</v>
      </c>
      <c r="E35" s="40" t="s">
        <v>714</v>
      </c>
    </row>
    <row r="36" spans="1:5" ht="13.5" x14ac:dyDescent="0.2">
      <c r="A36" s="168"/>
      <c r="B36" s="168"/>
      <c r="C36" s="41" t="s">
        <v>890</v>
      </c>
      <c r="D36" s="41">
        <v>1517380</v>
      </c>
      <c r="E36" s="40" t="s">
        <v>714</v>
      </c>
    </row>
    <row r="37" spans="1:5" ht="13.5" x14ac:dyDescent="0.2">
      <c r="A37" s="168"/>
      <c r="B37" s="168"/>
      <c r="C37" s="41" t="s">
        <v>891</v>
      </c>
      <c r="D37" s="41">
        <v>1517382</v>
      </c>
      <c r="E37" s="40" t="s">
        <v>714</v>
      </c>
    </row>
    <row r="38" spans="1:5" ht="13.5" x14ac:dyDescent="0.2">
      <c r="A38" s="168"/>
      <c r="B38" s="168"/>
      <c r="C38" s="41" t="s">
        <v>892</v>
      </c>
      <c r="D38" s="41">
        <v>1517385</v>
      </c>
      <c r="E38" s="40" t="s">
        <v>714</v>
      </c>
    </row>
    <row r="39" spans="1:5" ht="13.5" x14ac:dyDescent="0.2">
      <c r="A39" s="168"/>
      <c r="B39" s="168"/>
      <c r="C39" s="41" t="s">
        <v>893</v>
      </c>
      <c r="D39" s="41">
        <v>1517390</v>
      </c>
      <c r="E39" s="40" t="s">
        <v>714</v>
      </c>
    </row>
    <row r="40" spans="1:5" ht="13.5" x14ac:dyDescent="0.2">
      <c r="A40" s="168"/>
      <c r="B40" s="168"/>
      <c r="C40" s="41" t="s">
        <v>894</v>
      </c>
      <c r="D40" s="41">
        <v>1517392</v>
      </c>
      <c r="E40" s="40" t="s">
        <v>714</v>
      </c>
    </row>
    <row r="41" spans="1:5" ht="13.5" x14ac:dyDescent="0.2">
      <c r="A41" s="168"/>
      <c r="B41" s="168"/>
      <c r="C41" s="41" t="s">
        <v>895</v>
      </c>
      <c r="D41" s="41">
        <v>1517398</v>
      </c>
      <c r="E41" s="40" t="s">
        <v>714</v>
      </c>
    </row>
    <row r="42" spans="1:5" ht="13.5" x14ac:dyDescent="0.2">
      <c r="A42" s="168"/>
      <c r="B42" s="168"/>
      <c r="C42" s="41" t="s">
        <v>896</v>
      </c>
      <c r="D42" s="41">
        <v>1517400</v>
      </c>
      <c r="E42" s="40" t="s">
        <v>714</v>
      </c>
    </row>
    <row r="43" spans="1:5" ht="13.5" x14ac:dyDescent="0.2">
      <c r="A43" s="168"/>
      <c r="B43" s="168"/>
      <c r="C43" s="41" t="s">
        <v>897</v>
      </c>
      <c r="D43" s="41">
        <v>1517401</v>
      </c>
      <c r="E43" s="40" t="s">
        <v>714</v>
      </c>
    </row>
    <row r="44" spans="1:5" ht="13.5" x14ac:dyDescent="0.2">
      <c r="A44" s="168"/>
      <c r="B44" s="168"/>
      <c r="C44" s="41" t="s">
        <v>898</v>
      </c>
      <c r="D44" s="41">
        <v>1517404</v>
      </c>
      <c r="E44" s="40" t="s">
        <v>714</v>
      </c>
    </row>
    <row r="45" spans="1:5" ht="13.5" x14ac:dyDescent="0.2">
      <c r="A45" s="168"/>
      <c r="B45" s="168"/>
      <c r="C45" s="41" t="s">
        <v>899</v>
      </c>
      <c r="D45" s="41">
        <v>1517406</v>
      </c>
      <c r="E45" s="40" t="s">
        <v>714</v>
      </c>
    </row>
    <row r="46" spans="1:5" ht="13.5" x14ac:dyDescent="0.2">
      <c r="A46" s="168"/>
      <c r="B46" s="168"/>
      <c r="C46" s="41" t="s">
        <v>900</v>
      </c>
      <c r="D46" s="41">
        <v>1517408</v>
      </c>
      <c r="E46" s="40" t="s">
        <v>714</v>
      </c>
    </row>
    <row r="47" spans="1:5" ht="13.5" x14ac:dyDescent="0.2">
      <c r="A47" s="168"/>
      <c r="B47" s="168"/>
      <c r="C47" s="41" t="s">
        <v>901</v>
      </c>
      <c r="D47" s="41">
        <v>1517413</v>
      </c>
      <c r="E47" s="40" t="s">
        <v>714</v>
      </c>
    </row>
    <row r="48" spans="1:5" ht="13.5" x14ac:dyDescent="0.2">
      <c r="A48" s="168"/>
      <c r="B48" s="168"/>
      <c r="C48" s="41" t="s">
        <v>902</v>
      </c>
      <c r="D48" s="41">
        <v>1517416</v>
      </c>
      <c r="E48" s="40" t="s">
        <v>714</v>
      </c>
    </row>
    <row r="49" spans="1:5" ht="13.5" x14ac:dyDescent="0.2">
      <c r="A49" s="168"/>
      <c r="B49" s="168"/>
      <c r="C49" s="41" t="s">
        <v>903</v>
      </c>
      <c r="D49" s="41">
        <v>1517420</v>
      </c>
      <c r="E49" s="40" t="s">
        <v>714</v>
      </c>
    </row>
    <row r="50" spans="1:5" ht="13.5" x14ac:dyDescent="0.2">
      <c r="A50" s="168"/>
      <c r="B50" s="168"/>
      <c r="C50" s="41" t="s">
        <v>904</v>
      </c>
      <c r="D50" s="41">
        <v>1517423</v>
      </c>
      <c r="E50" s="40" t="s">
        <v>714</v>
      </c>
    </row>
    <row r="51" spans="1:5" ht="13.5" x14ac:dyDescent="0.2">
      <c r="A51" s="168"/>
      <c r="B51" s="168"/>
      <c r="C51" s="41" t="s">
        <v>905</v>
      </c>
      <c r="D51" s="41">
        <v>1517426</v>
      </c>
      <c r="E51" s="40" t="s">
        <v>714</v>
      </c>
    </row>
    <row r="52" spans="1:5" ht="13.5" x14ac:dyDescent="0.2">
      <c r="A52" s="168"/>
      <c r="B52" s="168"/>
      <c r="C52" s="41" t="s">
        <v>906</v>
      </c>
      <c r="D52" s="41">
        <v>1517431</v>
      </c>
      <c r="E52" s="40" t="s">
        <v>714</v>
      </c>
    </row>
    <row r="53" spans="1:5" ht="13.5" x14ac:dyDescent="0.2">
      <c r="A53" s="168"/>
      <c r="B53" s="168"/>
      <c r="C53" s="41" t="s">
        <v>907</v>
      </c>
      <c r="D53" s="41">
        <v>1517433</v>
      </c>
      <c r="E53" s="40" t="s">
        <v>714</v>
      </c>
    </row>
    <row r="54" spans="1:5" ht="13.5" x14ac:dyDescent="0.2">
      <c r="A54" s="168"/>
      <c r="B54" s="168"/>
      <c r="C54" s="41" t="s">
        <v>908</v>
      </c>
      <c r="D54" s="41">
        <v>1517437</v>
      </c>
      <c r="E54" s="40" t="s">
        <v>714</v>
      </c>
    </row>
    <row r="55" spans="1:5" ht="13.5" x14ac:dyDescent="0.2">
      <c r="A55" s="168"/>
      <c r="B55" s="168"/>
      <c r="C55" s="41" t="s">
        <v>909</v>
      </c>
      <c r="D55" s="41">
        <v>1517439</v>
      </c>
      <c r="E55" s="40" t="s">
        <v>714</v>
      </c>
    </row>
    <row r="56" spans="1:5" ht="13.5" x14ac:dyDescent="0.2">
      <c r="A56" s="168"/>
      <c r="B56" s="168"/>
      <c r="C56" s="41" t="s">
        <v>910</v>
      </c>
      <c r="D56" s="41">
        <v>1517441</v>
      </c>
      <c r="E56" s="40" t="s">
        <v>714</v>
      </c>
    </row>
    <row r="57" spans="1:5" ht="13.5" x14ac:dyDescent="0.2">
      <c r="A57" s="168"/>
      <c r="B57" s="168"/>
      <c r="C57" s="41" t="s">
        <v>911</v>
      </c>
      <c r="D57" s="41">
        <v>1517442</v>
      </c>
      <c r="E57" s="40" t="s">
        <v>714</v>
      </c>
    </row>
    <row r="58" spans="1:5" ht="13.5" x14ac:dyDescent="0.2">
      <c r="A58" s="168"/>
      <c r="B58" s="168"/>
      <c r="C58" s="41" t="s">
        <v>912</v>
      </c>
      <c r="D58" s="41">
        <v>1517443</v>
      </c>
      <c r="E58" s="40" t="s">
        <v>714</v>
      </c>
    </row>
    <row r="59" spans="1:5" ht="13.5" x14ac:dyDescent="0.2">
      <c r="A59" s="168"/>
      <c r="B59" s="168"/>
      <c r="C59" s="41" t="s">
        <v>913</v>
      </c>
      <c r="D59" s="41">
        <v>1517444</v>
      </c>
      <c r="E59" s="40" t="s">
        <v>714</v>
      </c>
    </row>
    <row r="60" spans="1:5" ht="13.5" x14ac:dyDescent="0.2">
      <c r="A60" s="168"/>
      <c r="B60" s="168"/>
      <c r="C60" s="41" t="s">
        <v>914</v>
      </c>
      <c r="D60" s="41">
        <v>1517446</v>
      </c>
      <c r="E60" s="40" t="s">
        <v>714</v>
      </c>
    </row>
    <row r="61" spans="1:5" ht="13.5" x14ac:dyDescent="0.2">
      <c r="A61" s="168"/>
      <c r="B61" s="168"/>
      <c r="C61" s="41" t="s">
        <v>915</v>
      </c>
      <c r="D61" s="41">
        <v>1517450</v>
      </c>
      <c r="E61" s="40" t="s">
        <v>714</v>
      </c>
    </row>
    <row r="62" spans="1:5" ht="13.5" x14ac:dyDescent="0.2">
      <c r="A62" s="168"/>
      <c r="B62" s="168"/>
      <c r="C62" s="41" t="s">
        <v>916</v>
      </c>
      <c r="D62" s="41">
        <v>1517451</v>
      </c>
      <c r="E62" s="40" t="s">
        <v>714</v>
      </c>
    </row>
    <row r="63" spans="1:5" ht="13.5" x14ac:dyDescent="0.2">
      <c r="A63" s="168"/>
      <c r="B63" s="168"/>
      <c r="C63" s="41" t="s">
        <v>917</v>
      </c>
      <c r="D63" s="41">
        <v>1517454</v>
      </c>
      <c r="E63" s="40" t="s">
        <v>714</v>
      </c>
    </row>
    <row r="64" spans="1:5" ht="13.5" x14ac:dyDescent="0.2">
      <c r="A64" s="168"/>
      <c r="B64" s="168"/>
      <c r="C64" s="41" t="s">
        <v>918</v>
      </c>
      <c r="D64" s="41">
        <v>1517456</v>
      </c>
      <c r="E64" s="40" t="s">
        <v>714</v>
      </c>
    </row>
    <row r="65" spans="1:5" ht="13.5" x14ac:dyDescent="0.2">
      <c r="A65" s="168"/>
      <c r="B65" s="168"/>
      <c r="C65" s="41" t="s">
        <v>919</v>
      </c>
      <c r="D65" s="41">
        <v>1517458</v>
      </c>
      <c r="E65" s="40" t="s">
        <v>714</v>
      </c>
    </row>
    <row r="66" spans="1:5" ht="13.5" x14ac:dyDescent="0.2">
      <c r="A66" s="168"/>
      <c r="B66" s="168"/>
      <c r="C66" s="41" t="s">
        <v>920</v>
      </c>
      <c r="D66" s="41">
        <v>1517459</v>
      </c>
      <c r="E66" s="40" t="s">
        <v>714</v>
      </c>
    </row>
    <row r="67" spans="1:5" ht="13.5" x14ac:dyDescent="0.2">
      <c r="A67" s="168"/>
      <c r="B67" s="168"/>
      <c r="C67" s="41" t="s">
        <v>921</v>
      </c>
      <c r="D67" s="41">
        <v>1517460</v>
      </c>
      <c r="E67" s="40" t="s">
        <v>714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11:B11"/>
    <mergeCell ref="A12:B67"/>
    <mergeCell ref="F2:F4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colBreaks count="1" manualBreakCount="1">
    <brk id="4" max="12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6EBB-23F6-4991-AC72-11B149B27127}">
  <sheetPr codeName="Foglio12">
    <pageSetUpPr fitToPage="1"/>
  </sheetPr>
  <dimension ref="A1:J26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9" sqref="A29:F5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22.85546875" customWidth="1"/>
    <col min="8" max="8" width="30.42578125" customWidth="1"/>
    <col min="9" max="9" width="22.28515625" customWidth="1"/>
    <col min="10" max="10" width="17.28515625" customWidth="1"/>
    <col min="14" max="14" width="14.5703125" customWidth="1"/>
    <col min="15" max="15" width="11.8554687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4</v>
      </c>
      <c r="B2" s="132" t="s">
        <v>64</v>
      </c>
      <c r="C2" s="122" t="s">
        <v>8</v>
      </c>
      <c r="D2" s="123" t="s">
        <v>14</v>
      </c>
      <c r="E2" s="118">
        <v>660</v>
      </c>
      <c r="F2" s="125">
        <v>561000</v>
      </c>
      <c r="G2" s="5">
        <v>1</v>
      </c>
      <c r="H2" s="11" t="s">
        <v>38</v>
      </c>
      <c r="I2" s="5" t="s">
        <v>922</v>
      </c>
      <c r="J2" s="9">
        <v>794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45</v>
      </c>
      <c r="I3" s="5" t="s">
        <v>960</v>
      </c>
      <c r="J3" s="9">
        <v>770</v>
      </c>
    </row>
    <row r="4" spans="1:10" ht="20.100000000000001" customHeight="1" x14ac:dyDescent="0.2">
      <c r="A4" s="123"/>
      <c r="B4" s="134"/>
      <c r="C4" s="122"/>
      <c r="D4" s="123"/>
      <c r="E4" s="119"/>
      <c r="F4" s="125"/>
      <c r="G4" s="5">
        <v>3</v>
      </c>
      <c r="H4" s="11" t="s">
        <v>42</v>
      </c>
      <c r="I4" s="5" t="s">
        <v>1030</v>
      </c>
      <c r="J4" s="6">
        <v>849</v>
      </c>
    </row>
    <row r="7" spans="1:10" ht="13.5" thickBot="1" x14ac:dyDescent="0.25"/>
    <row r="8" spans="1:10" x14ac:dyDescent="0.2">
      <c r="A8" s="113" t="s">
        <v>34</v>
      </c>
      <c r="B8" s="114"/>
      <c r="C8" s="27" t="s">
        <v>87</v>
      </c>
      <c r="D8" s="27" t="s">
        <v>88</v>
      </c>
      <c r="E8" s="17" t="s">
        <v>89</v>
      </c>
    </row>
    <row r="9" spans="1:10" x14ac:dyDescent="0.2">
      <c r="A9" s="152" t="s">
        <v>923</v>
      </c>
      <c r="B9" s="152"/>
      <c r="C9" s="28">
        <v>443103</v>
      </c>
      <c r="D9" s="28" t="s">
        <v>924</v>
      </c>
      <c r="E9" s="28" t="s">
        <v>925</v>
      </c>
    </row>
    <row r="10" spans="1:10" x14ac:dyDescent="0.2">
      <c r="A10" s="152" t="s">
        <v>926</v>
      </c>
      <c r="B10" s="152"/>
      <c r="C10" s="28">
        <v>443104</v>
      </c>
      <c r="D10" s="28" t="s">
        <v>927</v>
      </c>
      <c r="E10" s="28" t="s">
        <v>925</v>
      </c>
    </row>
    <row r="11" spans="1:10" x14ac:dyDescent="0.2">
      <c r="A11" s="152" t="s">
        <v>928</v>
      </c>
      <c r="B11" s="152"/>
      <c r="C11" s="28">
        <v>443105</v>
      </c>
      <c r="D11" s="28" t="s">
        <v>929</v>
      </c>
      <c r="E11" s="28" t="s">
        <v>925</v>
      </c>
    </row>
    <row r="12" spans="1:10" x14ac:dyDescent="0.2">
      <c r="A12" s="152" t="s">
        <v>930</v>
      </c>
      <c r="B12" s="152"/>
      <c r="C12" s="28">
        <v>443108</v>
      </c>
      <c r="D12" s="28" t="s">
        <v>931</v>
      </c>
      <c r="E12" s="28" t="s">
        <v>925</v>
      </c>
    </row>
    <row r="13" spans="1:10" x14ac:dyDescent="0.2">
      <c r="A13" s="152" t="s">
        <v>932</v>
      </c>
      <c r="B13" s="152"/>
      <c r="C13" s="28">
        <v>443109</v>
      </c>
      <c r="D13" s="28" t="s">
        <v>933</v>
      </c>
      <c r="E13" s="28" t="s">
        <v>925</v>
      </c>
    </row>
    <row r="14" spans="1:10" x14ac:dyDescent="0.2">
      <c r="A14" s="152" t="s">
        <v>934</v>
      </c>
      <c r="B14" s="152"/>
      <c r="C14" s="28">
        <v>443110</v>
      </c>
      <c r="D14" s="28" t="s">
        <v>935</v>
      </c>
      <c r="E14" s="28" t="s">
        <v>925</v>
      </c>
    </row>
    <row r="15" spans="1:10" x14ac:dyDescent="0.2">
      <c r="A15" s="152" t="s">
        <v>936</v>
      </c>
      <c r="B15" s="152"/>
      <c r="C15" s="28">
        <v>482156</v>
      </c>
      <c r="D15" s="28" t="s">
        <v>937</v>
      </c>
      <c r="E15" s="28" t="s">
        <v>925</v>
      </c>
    </row>
    <row r="16" spans="1:10" x14ac:dyDescent="0.2">
      <c r="A16" s="152" t="s">
        <v>938</v>
      </c>
      <c r="B16" s="152"/>
      <c r="C16" s="28">
        <v>443111</v>
      </c>
      <c r="D16" s="28" t="s">
        <v>939</v>
      </c>
      <c r="E16" s="28" t="s">
        <v>925</v>
      </c>
    </row>
    <row r="17" spans="1:5" x14ac:dyDescent="0.2">
      <c r="A17" s="152" t="s">
        <v>940</v>
      </c>
      <c r="B17" s="152"/>
      <c r="C17" s="28">
        <v>443113</v>
      </c>
      <c r="D17" s="28" t="s">
        <v>941</v>
      </c>
      <c r="E17" s="28" t="s">
        <v>925</v>
      </c>
    </row>
    <row r="18" spans="1:5" x14ac:dyDescent="0.2">
      <c r="A18" s="152" t="s">
        <v>942</v>
      </c>
      <c r="B18" s="152"/>
      <c r="C18" s="28">
        <v>443114</v>
      </c>
      <c r="D18" s="28" t="s">
        <v>943</v>
      </c>
      <c r="E18" s="28" t="s">
        <v>925</v>
      </c>
    </row>
    <row r="19" spans="1:5" x14ac:dyDescent="0.2">
      <c r="A19" s="152" t="s">
        <v>944</v>
      </c>
      <c r="B19" s="152"/>
      <c r="C19" s="28">
        <v>443115</v>
      </c>
      <c r="D19" s="28" t="s">
        <v>945</v>
      </c>
      <c r="E19" s="28" t="s">
        <v>925</v>
      </c>
    </row>
    <row r="20" spans="1:5" x14ac:dyDescent="0.2">
      <c r="A20" s="152" t="s">
        <v>946</v>
      </c>
      <c r="B20" s="152"/>
      <c r="C20" s="28">
        <v>482157</v>
      </c>
      <c r="D20" s="28" t="s">
        <v>947</v>
      </c>
      <c r="E20" s="28" t="s">
        <v>925</v>
      </c>
    </row>
    <row r="21" spans="1:5" x14ac:dyDescent="0.2">
      <c r="A21" s="152" t="s">
        <v>948</v>
      </c>
      <c r="B21" s="152"/>
      <c r="C21" s="28">
        <v>443116</v>
      </c>
      <c r="D21" s="28" t="s">
        <v>949</v>
      </c>
      <c r="E21" s="28" t="s">
        <v>925</v>
      </c>
    </row>
    <row r="22" spans="1:5" x14ac:dyDescent="0.2">
      <c r="A22" s="152" t="s">
        <v>950</v>
      </c>
      <c r="B22" s="152"/>
      <c r="C22" s="28">
        <v>443118</v>
      </c>
      <c r="D22" s="28" t="s">
        <v>951</v>
      </c>
      <c r="E22" s="28" t="s">
        <v>925</v>
      </c>
    </row>
    <row r="23" spans="1:5" x14ac:dyDescent="0.2">
      <c r="A23" s="152" t="s">
        <v>952</v>
      </c>
      <c r="B23" s="152"/>
      <c r="C23" s="28">
        <v>443119</v>
      </c>
      <c r="D23" s="28" t="s">
        <v>953</v>
      </c>
      <c r="E23" s="28" t="s">
        <v>925</v>
      </c>
    </row>
    <row r="24" spans="1:5" x14ac:dyDescent="0.2">
      <c r="A24" s="152" t="s">
        <v>954</v>
      </c>
      <c r="B24" s="152"/>
      <c r="C24" s="28">
        <v>443120</v>
      </c>
      <c r="D24" s="28" t="s">
        <v>955</v>
      </c>
      <c r="E24" s="28" t="s">
        <v>925</v>
      </c>
    </row>
    <row r="25" spans="1:5" x14ac:dyDescent="0.2">
      <c r="A25" s="152" t="s">
        <v>956</v>
      </c>
      <c r="B25" s="152"/>
      <c r="C25" s="28">
        <v>482158</v>
      </c>
      <c r="D25" s="28" t="s">
        <v>957</v>
      </c>
      <c r="E25" s="28" t="s">
        <v>925</v>
      </c>
    </row>
    <row r="26" spans="1:5" x14ac:dyDescent="0.2">
      <c r="A26" s="152" t="s">
        <v>958</v>
      </c>
      <c r="B26" s="152"/>
      <c r="C26" s="28">
        <v>443121</v>
      </c>
      <c r="D26" s="28" t="s">
        <v>959</v>
      </c>
      <c r="E26" s="28" t="s">
        <v>925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A23:B23"/>
    <mergeCell ref="A24:B24"/>
    <mergeCell ref="A25:B25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8:B8"/>
    <mergeCell ref="A9:B9"/>
    <mergeCell ref="A10:B10"/>
    <mergeCell ref="A19:B19"/>
    <mergeCell ref="A20:B20"/>
    <mergeCell ref="F2:F4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colBreaks count="1" manualBreakCount="1">
    <brk id="4" max="5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BEE7-020F-4AD5-82D9-28D0FB82CFCC}">
  <sheetPr codeName="Foglio13">
    <pageSetUpPr fitToPage="1"/>
  </sheetPr>
  <dimension ref="A1:J36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9" sqref="H9:H3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22.85546875" customWidth="1"/>
    <col min="8" max="8" width="30.42578125" customWidth="1"/>
    <col min="9" max="9" width="22.28515625" customWidth="1"/>
    <col min="10" max="10" width="17.28515625" customWidth="1"/>
    <col min="14" max="14" width="14.5703125" customWidth="1"/>
    <col min="15" max="15" width="11.8554687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4</v>
      </c>
      <c r="B2" s="132" t="s">
        <v>64</v>
      </c>
      <c r="C2" s="122" t="s">
        <v>8</v>
      </c>
      <c r="D2" s="123" t="s">
        <v>14</v>
      </c>
      <c r="E2" s="118">
        <v>660</v>
      </c>
      <c r="F2" s="125">
        <v>561000</v>
      </c>
      <c r="G2" s="5">
        <v>1</v>
      </c>
      <c r="H2" s="11" t="s">
        <v>38</v>
      </c>
      <c r="I2" s="5" t="s">
        <v>922</v>
      </c>
      <c r="J2" s="9">
        <v>794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45</v>
      </c>
      <c r="I3" s="5" t="s">
        <v>960</v>
      </c>
      <c r="J3" s="9">
        <v>770</v>
      </c>
    </row>
    <row r="4" spans="1:10" ht="20.100000000000001" customHeight="1" x14ac:dyDescent="0.2">
      <c r="A4" s="123"/>
      <c r="B4" s="134"/>
      <c r="C4" s="122"/>
      <c r="D4" s="123"/>
      <c r="E4" s="119"/>
      <c r="F4" s="125"/>
      <c r="G4" s="5">
        <v>3</v>
      </c>
      <c r="H4" s="11" t="s">
        <v>42</v>
      </c>
      <c r="I4" s="5" t="s">
        <v>1030</v>
      </c>
      <c r="J4" s="6">
        <v>849</v>
      </c>
    </row>
    <row r="7" spans="1:10" x14ac:dyDescent="0.2">
      <c r="A7" s="29"/>
      <c r="B7" s="14" t="s">
        <v>87</v>
      </c>
      <c r="C7" s="14" t="s">
        <v>961</v>
      </c>
      <c r="D7" s="14" t="s">
        <v>961</v>
      </c>
      <c r="E7" s="122" t="s">
        <v>962</v>
      </c>
      <c r="F7" s="14" t="s">
        <v>961</v>
      </c>
      <c r="G7" s="14" t="s">
        <v>961</v>
      </c>
      <c r="H7" s="29"/>
      <c r="I7" s="29"/>
    </row>
    <row r="8" spans="1:10" x14ac:dyDescent="0.2">
      <c r="A8" s="43" t="s">
        <v>34</v>
      </c>
      <c r="B8" s="14"/>
      <c r="C8" s="14" t="s">
        <v>963</v>
      </c>
      <c r="D8" s="14" t="s">
        <v>964</v>
      </c>
      <c r="E8" s="122"/>
      <c r="F8" s="14" t="s">
        <v>965</v>
      </c>
      <c r="G8" s="14" t="s">
        <v>964</v>
      </c>
      <c r="H8" s="43" t="s">
        <v>88</v>
      </c>
      <c r="I8" s="43" t="s">
        <v>89</v>
      </c>
    </row>
    <row r="9" spans="1:10" x14ac:dyDescent="0.2">
      <c r="A9" s="4" t="s">
        <v>960</v>
      </c>
      <c r="B9" s="13" t="s">
        <v>966</v>
      </c>
      <c r="C9" s="44" t="s">
        <v>967</v>
      </c>
      <c r="D9" s="45">
        <v>13</v>
      </c>
      <c r="E9" s="13" t="s">
        <v>968</v>
      </c>
      <c r="F9" s="13" t="s">
        <v>967</v>
      </c>
      <c r="G9" s="13">
        <v>29</v>
      </c>
      <c r="H9" s="169">
        <v>2127600</v>
      </c>
      <c r="I9" s="169" t="s">
        <v>1029</v>
      </c>
    </row>
    <row r="10" spans="1:10" x14ac:dyDescent="0.2">
      <c r="A10" s="4"/>
      <c r="B10" s="13" t="s">
        <v>969</v>
      </c>
      <c r="C10" s="44" t="s">
        <v>970</v>
      </c>
      <c r="D10" s="45">
        <v>13</v>
      </c>
      <c r="E10" s="13" t="s">
        <v>971</v>
      </c>
      <c r="F10" s="13" t="s">
        <v>970</v>
      </c>
      <c r="G10" s="13">
        <v>29</v>
      </c>
      <c r="H10" s="169"/>
      <c r="I10" s="169"/>
    </row>
    <row r="11" spans="1:10" x14ac:dyDescent="0.2">
      <c r="A11" s="4"/>
      <c r="B11" s="13" t="s">
        <v>972</v>
      </c>
      <c r="C11" s="44" t="s">
        <v>973</v>
      </c>
      <c r="D11" s="45">
        <v>13</v>
      </c>
      <c r="E11" s="13" t="s">
        <v>974</v>
      </c>
      <c r="F11" s="13" t="s">
        <v>973</v>
      </c>
      <c r="G11" s="13">
        <v>29</v>
      </c>
      <c r="H11" s="169"/>
      <c r="I11" s="169"/>
    </row>
    <row r="12" spans="1:10" x14ac:dyDescent="0.2">
      <c r="A12" s="4"/>
      <c r="B12" s="13" t="s">
        <v>975</v>
      </c>
      <c r="C12" s="44" t="s">
        <v>976</v>
      </c>
      <c r="D12" s="45">
        <v>13</v>
      </c>
      <c r="E12" s="13" t="s">
        <v>977</v>
      </c>
      <c r="F12" s="13" t="s">
        <v>976</v>
      </c>
      <c r="G12" s="13">
        <v>29</v>
      </c>
      <c r="H12" s="169"/>
      <c r="I12" s="169"/>
    </row>
    <row r="13" spans="1:10" x14ac:dyDescent="0.2">
      <c r="A13" s="4"/>
      <c r="B13" s="13" t="s">
        <v>978</v>
      </c>
      <c r="C13" s="44" t="s">
        <v>979</v>
      </c>
      <c r="D13" s="45">
        <v>13</v>
      </c>
      <c r="E13" s="13" t="s">
        <v>980</v>
      </c>
      <c r="F13" s="13" t="s">
        <v>979</v>
      </c>
      <c r="G13" s="13">
        <v>29</v>
      </c>
      <c r="H13" s="169"/>
      <c r="I13" s="169"/>
    </row>
    <row r="14" spans="1:10" x14ac:dyDescent="0.2">
      <c r="A14" s="4"/>
      <c r="B14" s="13" t="s">
        <v>981</v>
      </c>
      <c r="C14" s="44" t="s">
        <v>982</v>
      </c>
      <c r="D14" s="45">
        <v>13</v>
      </c>
      <c r="E14" s="13" t="s">
        <v>983</v>
      </c>
      <c r="F14" s="13" t="s">
        <v>982</v>
      </c>
      <c r="G14" s="13">
        <v>29</v>
      </c>
      <c r="H14" s="169"/>
      <c r="I14" s="169"/>
    </row>
    <row r="15" spans="1:10" x14ac:dyDescent="0.2">
      <c r="A15" s="4"/>
      <c r="B15" s="13" t="s">
        <v>984</v>
      </c>
      <c r="C15" s="44" t="s">
        <v>985</v>
      </c>
      <c r="D15" s="45">
        <v>13</v>
      </c>
      <c r="E15" s="13" t="s">
        <v>986</v>
      </c>
      <c r="F15" s="13" t="s">
        <v>985</v>
      </c>
      <c r="G15" s="13">
        <v>29</v>
      </c>
      <c r="H15" s="169"/>
      <c r="I15" s="169"/>
    </row>
    <row r="16" spans="1:10" x14ac:dyDescent="0.2">
      <c r="A16" s="4"/>
      <c r="B16" s="13" t="s">
        <v>987</v>
      </c>
      <c r="C16" s="44" t="s">
        <v>967</v>
      </c>
      <c r="D16" s="45">
        <v>16</v>
      </c>
      <c r="E16" s="13" t="s">
        <v>988</v>
      </c>
      <c r="F16" s="13" t="s">
        <v>967</v>
      </c>
      <c r="G16" s="13">
        <v>32</v>
      </c>
      <c r="H16" s="169"/>
      <c r="I16" s="169"/>
    </row>
    <row r="17" spans="1:9" x14ac:dyDescent="0.2">
      <c r="A17" s="4"/>
      <c r="B17" s="13" t="s">
        <v>989</v>
      </c>
      <c r="C17" s="44" t="s">
        <v>970</v>
      </c>
      <c r="D17" s="45">
        <v>16</v>
      </c>
      <c r="E17" s="13" t="s">
        <v>990</v>
      </c>
      <c r="F17" s="13" t="s">
        <v>970</v>
      </c>
      <c r="G17" s="13">
        <v>32</v>
      </c>
      <c r="H17" s="169"/>
      <c r="I17" s="169"/>
    </row>
    <row r="18" spans="1:9" x14ac:dyDescent="0.2">
      <c r="A18" s="4"/>
      <c r="B18" s="13" t="s">
        <v>991</v>
      </c>
      <c r="C18" s="44" t="s">
        <v>973</v>
      </c>
      <c r="D18" s="45">
        <v>16</v>
      </c>
      <c r="E18" s="13" t="s">
        <v>992</v>
      </c>
      <c r="F18" s="13" t="s">
        <v>973</v>
      </c>
      <c r="G18" s="13">
        <v>32</v>
      </c>
      <c r="H18" s="169"/>
      <c r="I18" s="169"/>
    </row>
    <row r="19" spans="1:9" x14ac:dyDescent="0.2">
      <c r="A19" s="4"/>
      <c r="B19" s="13" t="s">
        <v>993</v>
      </c>
      <c r="C19" s="44" t="s">
        <v>976</v>
      </c>
      <c r="D19" s="45">
        <v>16</v>
      </c>
      <c r="E19" s="13" t="s">
        <v>994</v>
      </c>
      <c r="F19" s="13" t="s">
        <v>976</v>
      </c>
      <c r="G19" s="13">
        <v>32</v>
      </c>
      <c r="H19" s="169"/>
      <c r="I19" s="169"/>
    </row>
    <row r="20" spans="1:9" x14ac:dyDescent="0.2">
      <c r="A20" s="4"/>
      <c r="B20" s="13" t="s">
        <v>995</v>
      </c>
      <c r="C20" s="44" t="s">
        <v>979</v>
      </c>
      <c r="D20" s="45">
        <v>16</v>
      </c>
      <c r="E20" s="13" t="s">
        <v>996</v>
      </c>
      <c r="F20" s="13" t="s">
        <v>979</v>
      </c>
      <c r="G20" s="13">
        <v>32</v>
      </c>
      <c r="H20" s="169"/>
      <c r="I20" s="169"/>
    </row>
    <row r="21" spans="1:9" x14ac:dyDescent="0.2">
      <c r="A21" s="4"/>
      <c r="B21" s="13" t="s">
        <v>997</v>
      </c>
      <c r="C21" s="44" t="s">
        <v>982</v>
      </c>
      <c r="D21" s="45">
        <v>16</v>
      </c>
      <c r="E21" s="13" t="s">
        <v>998</v>
      </c>
      <c r="F21" s="13" t="s">
        <v>982</v>
      </c>
      <c r="G21" s="13">
        <v>32</v>
      </c>
      <c r="H21" s="169"/>
      <c r="I21" s="169"/>
    </row>
    <row r="22" spans="1:9" x14ac:dyDescent="0.2">
      <c r="A22" s="4"/>
      <c r="B22" s="13" t="s">
        <v>999</v>
      </c>
      <c r="C22" s="44" t="s">
        <v>985</v>
      </c>
      <c r="D22" s="45">
        <v>16</v>
      </c>
      <c r="E22" s="13" t="s">
        <v>1000</v>
      </c>
      <c r="F22" s="13" t="s">
        <v>985</v>
      </c>
      <c r="G22" s="13">
        <v>32</v>
      </c>
      <c r="H22" s="169"/>
      <c r="I22" s="169"/>
    </row>
    <row r="23" spans="1:9" x14ac:dyDescent="0.2">
      <c r="A23" s="4"/>
      <c r="B23" s="13" t="s">
        <v>1001</v>
      </c>
      <c r="C23" s="44" t="s">
        <v>967</v>
      </c>
      <c r="D23" s="45">
        <v>19</v>
      </c>
      <c r="E23" s="13" t="s">
        <v>1002</v>
      </c>
      <c r="F23" s="13" t="s">
        <v>967</v>
      </c>
      <c r="G23" s="13">
        <v>37</v>
      </c>
      <c r="H23" s="169"/>
      <c r="I23" s="169"/>
    </row>
    <row r="24" spans="1:9" x14ac:dyDescent="0.2">
      <c r="A24" s="4"/>
      <c r="B24" s="13" t="s">
        <v>1003</v>
      </c>
      <c r="C24" s="44" t="s">
        <v>970</v>
      </c>
      <c r="D24" s="45">
        <v>19</v>
      </c>
      <c r="E24" s="13" t="s">
        <v>1004</v>
      </c>
      <c r="F24" s="13" t="s">
        <v>970</v>
      </c>
      <c r="G24" s="13">
        <v>37</v>
      </c>
      <c r="H24" s="169"/>
      <c r="I24" s="169"/>
    </row>
    <row r="25" spans="1:9" x14ac:dyDescent="0.2">
      <c r="A25" s="4"/>
      <c r="B25" s="13" t="s">
        <v>1005</v>
      </c>
      <c r="C25" s="44" t="s">
        <v>973</v>
      </c>
      <c r="D25" s="45">
        <v>19</v>
      </c>
      <c r="E25" s="13" t="s">
        <v>1006</v>
      </c>
      <c r="F25" s="13" t="s">
        <v>973</v>
      </c>
      <c r="G25" s="13">
        <v>37</v>
      </c>
      <c r="H25" s="169"/>
      <c r="I25" s="169"/>
    </row>
    <row r="26" spans="1:9" x14ac:dyDescent="0.2">
      <c r="A26" s="4"/>
      <c r="B26" s="13" t="s">
        <v>1007</v>
      </c>
      <c r="C26" s="44" t="s">
        <v>976</v>
      </c>
      <c r="D26" s="45">
        <v>19</v>
      </c>
      <c r="E26" s="13" t="s">
        <v>1008</v>
      </c>
      <c r="F26" s="13" t="s">
        <v>976</v>
      </c>
      <c r="G26" s="13">
        <v>37</v>
      </c>
      <c r="H26" s="169"/>
      <c r="I26" s="169"/>
    </row>
    <row r="27" spans="1:9" x14ac:dyDescent="0.2">
      <c r="A27" s="4"/>
      <c r="B27" s="13" t="s">
        <v>1009</v>
      </c>
      <c r="C27" s="44" t="s">
        <v>979</v>
      </c>
      <c r="D27" s="45">
        <v>19</v>
      </c>
      <c r="E27" s="13" t="s">
        <v>1010</v>
      </c>
      <c r="F27" s="13" t="s">
        <v>979</v>
      </c>
      <c r="G27" s="13">
        <v>37</v>
      </c>
      <c r="H27" s="169"/>
      <c r="I27" s="169"/>
    </row>
    <row r="28" spans="1:9" x14ac:dyDescent="0.2">
      <c r="A28" s="4"/>
      <c r="B28" s="13" t="s">
        <v>1011</v>
      </c>
      <c r="C28" s="44" t="s">
        <v>982</v>
      </c>
      <c r="D28" s="45">
        <v>19</v>
      </c>
      <c r="E28" s="13" t="s">
        <v>1012</v>
      </c>
      <c r="F28" s="13" t="s">
        <v>982</v>
      </c>
      <c r="G28" s="13">
        <v>37</v>
      </c>
      <c r="H28" s="169"/>
      <c r="I28" s="169"/>
    </row>
    <row r="29" spans="1:9" x14ac:dyDescent="0.2">
      <c r="A29" s="4"/>
      <c r="B29" s="13" t="s">
        <v>1013</v>
      </c>
      <c r="C29" s="44" t="s">
        <v>985</v>
      </c>
      <c r="D29" s="45">
        <v>19</v>
      </c>
      <c r="E29" s="13" t="s">
        <v>1014</v>
      </c>
      <c r="F29" s="13" t="s">
        <v>985</v>
      </c>
      <c r="G29" s="13">
        <v>37</v>
      </c>
      <c r="H29" s="169"/>
      <c r="I29" s="169"/>
    </row>
    <row r="30" spans="1:9" x14ac:dyDescent="0.2">
      <c r="A30" s="4"/>
      <c r="B30" s="13" t="s">
        <v>1015</v>
      </c>
      <c r="C30" s="44" t="s">
        <v>967</v>
      </c>
      <c r="D30" s="45">
        <v>24</v>
      </c>
      <c r="E30" s="13" t="s">
        <v>1016</v>
      </c>
      <c r="F30" s="13" t="s">
        <v>967</v>
      </c>
      <c r="G30" s="13">
        <v>40</v>
      </c>
      <c r="H30" s="169"/>
      <c r="I30" s="169"/>
    </row>
    <row r="31" spans="1:9" x14ac:dyDescent="0.2">
      <c r="A31" s="4"/>
      <c r="B31" s="13" t="s">
        <v>1017</v>
      </c>
      <c r="C31" s="44" t="s">
        <v>970</v>
      </c>
      <c r="D31" s="45">
        <v>24</v>
      </c>
      <c r="E31" s="13" t="s">
        <v>1018</v>
      </c>
      <c r="F31" s="13" t="s">
        <v>970</v>
      </c>
      <c r="G31" s="13">
        <v>40</v>
      </c>
      <c r="H31" s="169"/>
      <c r="I31" s="169"/>
    </row>
    <row r="32" spans="1:9" x14ac:dyDescent="0.2">
      <c r="A32" s="4"/>
      <c r="B32" s="13" t="s">
        <v>1019</v>
      </c>
      <c r="C32" s="44" t="s">
        <v>973</v>
      </c>
      <c r="D32" s="45">
        <v>24</v>
      </c>
      <c r="E32" s="13" t="s">
        <v>1020</v>
      </c>
      <c r="F32" s="13" t="s">
        <v>973</v>
      </c>
      <c r="G32" s="13">
        <v>40</v>
      </c>
      <c r="H32" s="169"/>
      <c r="I32" s="169"/>
    </row>
    <row r="33" spans="1:9" x14ac:dyDescent="0.2">
      <c r="A33" s="4"/>
      <c r="B33" s="13" t="s">
        <v>1021</v>
      </c>
      <c r="C33" s="44" t="s">
        <v>976</v>
      </c>
      <c r="D33" s="45">
        <v>24</v>
      </c>
      <c r="E33" s="13" t="s">
        <v>1022</v>
      </c>
      <c r="F33" s="13" t="s">
        <v>976</v>
      </c>
      <c r="G33" s="13">
        <v>40</v>
      </c>
      <c r="H33" s="169"/>
      <c r="I33" s="169"/>
    </row>
    <row r="34" spans="1:9" x14ac:dyDescent="0.2">
      <c r="A34" s="4"/>
      <c r="B34" s="13" t="s">
        <v>1023</v>
      </c>
      <c r="C34" s="44" t="s">
        <v>979</v>
      </c>
      <c r="D34" s="45">
        <v>24</v>
      </c>
      <c r="E34" s="13" t="s">
        <v>1024</v>
      </c>
      <c r="F34" s="13" t="s">
        <v>979</v>
      </c>
      <c r="G34" s="13">
        <v>40</v>
      </c>
      <c r="H34" s="169"/>
      <c r="I34" s="169"/>
    </row>
    <row r="35" spans="1:9" x14ac:dyDescent="0.2">
      <c r="A35" s="4"/>
      <c r="B35" s="13" t="s">
        <v>1025</v>
      </c>
      <c r="C35" s="44" t="s">
        <v>982</v>
      </c>
      <c r="D35" s="45">
        <v>24</v>
      </c>
      <c r="E35" s="13" t="s">
        <v>1026</v>
      </c>
      <c r="F35" s="13" t="s">
        <v>982</v>
      </c>
      <c r="G35" s="13">
        <v>40</v>
      </c>
      <c r="H35" s="169"/>
      <c r="I35" s="169"/>
    </row>
    <row r="36" spans="1:9" x14ac:dyDescent="0.2">
      <c r="A36" s="4"/>
      <c r="B36" s="13" t="s">
        <v>1027</v>
      </c>
      <c r="C36" s="44" t="s">
        <v>985</v>
      </c>
      <c r="D36" s="45">
        <v>24</v>
      </c>
      <c r="E36" s="13" t="s">
        <v>1028</v>
      </c>
      <c r="F36" s="13" t="s">
        <v>985</v>
      </c>
      <c r="G36" s="13">
        <v>40</v>
      </c>
      <c r="H36" s="169"/>
      <c r="I36" s="169"/>
    </row>
  </sheetData>
  <sheetProtection formatCells="0" formatColumns="0" formatRows="0" insertColumns="0" insertRows="0" insertHyperlinks="0" deleteColumns="0" deleteRows="0" sort="0" autoFilter="0" pivotTables="0"/>
  <mergeCells count="9">
    <mergeCell ref="H9:H36"/>
    <mergeCell ref="I9:I36"/>
    <mergeCell ref="E7:E8"/>
    <mergeCell ref="A2:A4"/>
    <mergeCell ref="B2:B4"/>
    <mergeCell ref="C2:C4"/>
    <mergeCell ref="D2:D4"/>
    <mergeCell ref="E2:E4"/>
    <mergeCell ref="F2:F4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colBreaks count="1" manualBreakCount="1">
    <brk id="4" max="5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C6E0-4483-4AE4-983D-242D21AEF707}">
  <sheetPr codeName="Foglio14">
    <pageSetUpPr fitToPage="1"/>
  </sheetPr>
  <dimension ref="A1:J29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22" sqref="H2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22.85546875" customWidth="1"/>
    <col min="8" max="8" width="30.42578125" customWidth="1"/>
    <col min="9" max="9" width="22.28515625" customWidth="1"/>
    <col min="10" max="10" width="17.28515625" customWidth="1"/>
    <col min="14" max="14" width="14.5703125" customWidth="1"/>
    <col min="15" max="15" width="11.8554687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4</v>
      </c>
      <c r="B2" s="132" t="s">
        <v>64</v>
      </c>
      <c r="C2" s="122" t="s">
        <v>8</v>
      </c>
      <c r="D2" s="123" t="s">
        <v>14</v>
      </c>
      <c r="E2" s="118">
        <v>660</v>
      </c>
      <c r="F2" s="125">
        <v>561000</v>
      </c>
      <c r="G2" s="5">
        <v>1</v>
      </c>
      <c r="H2" s="11" t="s">
        <v>38</v>
      </c>
      <c r="I2" s="5" t="s">
        <v>922</v>
      </c>
      <c r="J2" s="9">
        <v>794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45</v>
      </c>
      <c r="I3" s="5" t="s">
        <v>960</v>
      </c>
      <c r="J3" s="9">
        <v>770</v>
      </c>
    </row>
    <row r="4" spans="1:10" ht="20.100000000000001" customHeight="1" x14ac:dyDescent="0.2">
      <c r="A4" s="123"/>
      <c r="B4" s="134"/>
      <c r="C4" s="122"/>
      <c r="D4" s="123"/>
      <c r="E4" s="119"/>
      <c r="F4" s="125"/>
      <c r="G4" s="5">
        <v>3</v>
      </c>
      <c r="H4" s="11" t="s">
        <v>42</v>
      </c>
      <c r="I4" s="5" t="s">
        <v>1030</v>
      </c>
      <c r="J4" s="6">
        <v>849</v>
      </c>
    </row>
    <row r="8" spans="1:10" ht="13.5" thickBot="1" x14ac:dyDescent="0.25"/>
    <row r="9" spans="1:10" x14ac:dyDescent="0.2">
      <c r="A9" s="162" t="s">
        <v>34</v>
      </c>
      <c r="B9" s="163"/>
      <c r="C9" s="38" t="s">
        <v>87</v>
      </c>
      <c r="D9" s="38" t="s">
        <v>88</v>
      </c>
      <c r="E9" s="37" t="s">
        <v>89</v>
      </c>
    </row>
    <row r="10" spans="1:10" ht="15" x14ac:dyDescent="0.25">
      <c r="A10" s="170" t="s">
        <v>1030</v>
      </c>
      <c r="B10" s="170"/>
      <c r="C10" s="35" t="s">
        <v>1031</v>
      </c>
      <c r="D10" s="36" t="s">
        <v>925</v>
      </c>
      <c r="E10" s="36" t="s">
        <v>1032</v>
      </c>
    </row>
    <row r="11" spans="1:10" ht="15" x14ac:dyDescent="0.25">
      <c r="A11" s="170"/>
      <c r="B11" s="170"/>
      <c r="C11" s="35" t="s">
        <v>1033</v>
      </c>
      <c r="D11" s="36" t="s">
        <v>925</v>
      </c>
      <c r="E11" s="36" t="s">
        <v>1034</v>
      </c>
    </row>
    <row r="12" spans="1:10" ht="15" x14ac:dyDescent="0.25">
      <c r="A12" s="170"/>
      <c r="B12" s="170"/>
      <c r="C12" s="35" t="s">
        <v>1035</v>
      </c>
      <c r="D12" s="36" t="s">
        <v>925</v>
      </c>
      <c r="E12" s="36" t="s">
        <v>1036</v>
      </c>
    </row>
    <row r="13" spans="1:10" ht="15" x14ac:dyDescent="0.25">
      <c r="A13" s="170"/>
      <c r="B13" s="170"/>
      <c r="C13" s="35" t="s">
        <v>1037</v>
      </c>
      <c r="D13" s="36" t="s">
        <v>925</v>
      </c>
      <c r="E13" s="36" t="s">
        <v>1038</v>
      </c>
    </row>
    <row r="14" spans="1:10" ht="15" x14ac:dyDescent="0.25">
      <c r="A14" s="170"/>
      <c r="B14" s="170"/>
      <c r="C14" s="35" t="s">
        <v>1039</v>
      </c>
      <c r="D14" s="36" t="s">
        <v>925</v>
      </c>
      <c r="E14" s="36" t="s">
        <v>1040</v>
      </c>
    </row>
    <row r="15" spans="1:10" ht="15" x14ac:dyDescent="0.25">
      <c r="A15" s="170"/>
      <c r="B15" s="170"/>
      <c r="C15" s="35" t="s">
        <v>1041</v>
      </c>
      <c r="D15" s="36" t="s">
        <v>925</v>
      </c>
      <c r="E15" s="36" t="s">
        <v>1042</v>
      </c>
    </row>
    <row r="16" spans="1:10" ht="15" x14ac:dyDescent="0.25">
      <c r="A16" s="170"/>
      <c r="B16" s="170"/>
      <c r="C16" s="35" t="s">
        <v>1043</v>
      </c>
      <c r="D16" s="36" t="s">
        <v>925</v>
      </c>
      <c r="E16" s="36" t="s">
        <v>1044</v>
      </c>
    </row>
    <row r="17" spans="1:5" ht="15" x14ac:dyDescent="0.25">
      <c r="A17" s="170"/>
      <c r="B17" s="170"/>
      <c r="C17" s="35" t="s">
        <v>1045</v>
      </c>
      <c r="D17" s="36" t="s">
        <v>925</v>
      </c>
      <c r="E17" s="36" t="s">
        <v>1046</v>
      </c>
    </row>
    <row r="18" spans="1:5" ht="15" x14ac:dyDescent="0.25">
      <c r="A18" s="170"/>
      <c r="B18" s="170"/>
      <c r="C18" s="35" t="s">
        <v>1047</v>
      </c>
      <c r="D18" s="36" t="s">
        <v>925</v>
      </c>
      <c r="E18" s="36" t="s">
        <v>1048</v>
      </c>
    </row>
    <row r="19" spans="1:5" ht="15" x14ac:dyDescent="0.25">
      <c r="A19" s="170"/>
      <c r="B19" s="170"/>
      <c r="C19" s="35" t="s">
        <v>1049</v>
      </c>
      <c r="D19" s="36" t="s">
        <v>925</v>
      </c>
      <c r="E19" s="36" t="s">
        <v>1050</v>
      </c>
    </row>
    <row r="20" spans="1:5" ht="15" x14ac:dyDescent="0.25">
      <c r="A20" s="170"/>
      <c r="B20" s="170"/>
      <c r="C20" s="35" t="s">
        <v>1051</v>
      </c>
      <c r="D20" s="36" t="s">
        <v>925</v>
      </c>
      <c r="E20" s="36" t="s">
        <v>1052</v>
      </c>
    </row>
    <row r="21" spans="1:5" ht="15" x14ac:dyDescent="0.25">
      <c r="A21" s="170"/>
      <c r="B21" s="170"/>
      <c r="C21" s="35" t="s">
        <v>1053</v>
      </c>
      <c r="D21" s="36" t="s">
        <v>925</v>
      </c>
      <c r="E21" s="36" t="s">
        <v>1054</v>
      </c>
    </row>
    <row r="22" spans="1:5" ht="15" x14ac:dyDescent="0.25">
      <c r="A22" s="170"/>
      <c r="B22" s="170"/>
      <c r="C22" s="35" t="s">
        <v>1055</v>
      </c>
      <c r="D22" s="36" t="s">
        <v>925</v>
      </c>
      <c r="E22" s="36" t="s">
        <v>1056</v>
      </c>
    </row>
    <row r="23" spans="1:5" ht="15" x14ac:dyDescent="0.25">
      <c r="A23" s="170"/>
      <c r="B23" s="170"/>
      <c r="C23" s="35" t="s">
        <v>1057</v>
      </c>
      <c r="D23" s="36" t="s">
        <v>925</v>
      </c>
      <c r="E23" s="36" t="s">
        <v>1058</v>
      </c>
    </row>
    <row r="24" spans="1:5" ht="15" x14ac:dyDescent="0.25">
      <c r="A24" s="170"/>
      <c r="B24" s="170"/>
      <c r="C24" s="35" t="s">
        <v>1059</v>
      </c>
      <c r="D24" s="36" t="s">
        <v>925</v>
      </c>
      <c r="E24" s="36" t="s">
        <v>1060</v>
      </c>
    </row>
    <row r="25" spans="1:5" ht="15" x14ac:dyDescent="0.25">
      <c r="A25" s="170"/>
      <c r="B25" s="170"/>
      <c r="C25" s="35" t="s">
        <v>1061</v>
      </c>
      <c r="D25" s="36" t="s">
        <v>925</v>
      </c>
      <c r="E25" s="36" t="s">
        <v>1062</v>
      </c>
    </row>
    <row r="26" spans="1:5" ht="15" x14ac:dyDescent="0.25">
      <c r="A26" s="170"/>
      <c r="B26" s="170"/>
      <c r="C26" s="35" t="s">
        <v>1063</v>
      </c>
      <c r="D26" s="36" t="s">
        <v>925</v>
      </c>
      <c r="E26" s="36" t="s">
        <v>1064</v>
      </c>
    </row>
    <row r="27" spans="1:5" ht="15" x14ac:dyDescent="0.25">
      <c r="A27" s="170"/>
      <c r="B27" s="170"/>
      <c r="C27" s="35" t="s">
        <v>1065</v>
      </c>
      <c r="D27" s="36" t="s">
        <v>925</v>
      </c>
      <c r="E27" s="36" t="s">
        <v>1066</v>
      </c>
    </row>
    <row r="28" spans="1:5" ht="15" x14ac:dyDescent="0.25">
      <c r="A28" s="170"/>
      <c r="B28" s="170"/>
      <c r="C28" s="35" t="s">
        <v>1067</v>
      </c>
      <c r="D28" s="36" t="s">
        <v>925</v>
      </c>
      <c r="E28" s="36" t="s">
        <v>1068</v>
      </c>
    </row>
    <row r="29" spans="1:5" ht="15" x14ac:dyDescent="0.25">
      <c r="A29" s="170"/>
      <c r="B29" s="170"/>
      <c r="C29" s="35" t="s">
        <v>1069</v>
      </c>
      <c r="D29" s="36" t="s">
        <v>925</v>
      </c>
      <c r="E29" s="36" t="s">
        <v>1070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9:B9"/>
    <mergeCell ref="A10:B29"/>
    <mergeCell ref="F2:F4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colBreaks count="1" manualBreakCount="1">
    <brk id="4" max="5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0BC2-94C5-4CF3-BFED-ED48C9A45954}">
  <sheetPr codeName="Foglio15">
    <pageSetUpPr fitToPage="1"/>
  </sheetPr>
  <dimension ref="A1:J33"/>
  <sheetViews>
    <sheetView view="pageBreakPreview" zoomScale="80" zoomScaleNormal="80" zoomScaleSheetLayoutView="80" workbookViewId="0">
      <pane xSplit="4" ySplit="1" topLeftCell="G14" activePane="bottomRight" state="frozen"/>
      <selection pane="topRight" activeCell="E1" sqref="E1"/>
      <selection pane="bottomLeft" activeCell="A2" sqref="A2"/>
      <selection pane="bottomRight" activeCell="G8" sqref="G8:N2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22.28515625" customWidth="1"/>
    <col min="10" max="11" width="17.28515625" customWidth="1"/>
    <col min="12" max="12" width="16.710937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9">
        <v>5</v>
      </c>
      <c r="B2" s="130" t="s">
        <v>65</v>
      </c>
      <c r="C2" s="121" t="s">
        <v>6</v>
      </c>
      <c r="D2" s="123" t="s">
        <v>14</v>
      </c>
      <c r="E2" s="118">
        <v>586</v>
      </c>
      <c r="F2" s="125">
        <f>ROUND(1201300,2)</f>
        <v>1201300</v>
      </c>
      <c r="G2" s="5">
        <v>1</v>
      </c>
      <c r="H2" s="11" t="s">
        <v>43</v>
      </c>
      <c r="I2" s="46" t="s">
        <v>1071</v>
      </c>
      <c r="J2" s="6">
        <v>1800</v>
      </c>
    </row>
    <row r="3" spans="1:10" ht="20.100000000000001" customHeight="1" x14ac:dyDescent="0.2">
      <c r="A3" s="129"/>
      <c r="B3" s="131"/>
      <c r="C3" s="121"/>
      <c r="D3" s="123"/>
      <c r="E3" s="119"/>
      <c r="F3" s="125"/>
      <c r="G3" s="5">
        <v>2</v>
      </c>
      <c r="H3" s="11" t="s">
        <v>38</v>
      </c>
      <c r="I3" s="5" t="s">
        <v>1110</v>
      </c>
      <c r="J3" s="9">
        <v>1650</v>
      </c>
    </row>
    <row r="7" spans="1:10" ht="13.5" thickBot="1" x14ac:dyDescent="0.25"/>
    <row r="8" spans="1:10" ht="25.5" x14ac:dyDescent="0.2">
      <c r="A8" s="162" t="s">
        <v>34</v>
      </c>
      <c r="B8" s="163"/>
      <c r="C8" s="171" t="s">
        <v>87</v>
      </c>
      <c r="D8" s="172"/>
      <c r="E8" s="38" t="s">
        <v>88</v>
      </c>
      <c r="F8" s="37" t="s">
        <v>89</v>
      </c>
    </row>
    <row r="9" spans="1:10" ht="15" x14ac:dyDescent="0.25">
      <c r="A9" s="164" t="s">
        <v>1071</v>
      </c>
      <c r="B9" s="164"/>
      <c r="C9" s="39" t="s">
        <v>1072</v>
      </c>
      <c r="D9" s="39" t="s">
        <v>1073</v>
      </c>
      <c r="E9" s="173">
        <v>589729</v>
      </c>
      <c r="F9" s="165" t="s">
        <v>409</v>
      </c>
    </row>
    <row r="10" spans="1:10" ht="15" x14ac:dyDescent="0.25">
      <c r="A10" s="164"/>
      <c r="B10" s="164"/>
      <c r="C10" s="39" t="s">
        <v>1074</v>
      </c>
      <c r="D10" s="39" t="s">
        <v>1075</v>
      </c>
      <c r="E10" s="174"/>
      <c r="F10" s="166"/>
    </row>
    <row r="11" spans="1:10" ht="15" x14ac:dyDescent="0.25">
      <c r="A11" s="164"/>
      <c r="B11" s="164"/>
      <c r="C11" s="39" t="s">
        <v>1076</v>
      </c>
      <c r="D11" s="39" t="s">
        <v>1077</v>
      </c>
      <c r="E11" s="174"/>
      <c r="F11" s="166"/>
    </row>
    <row r="12" spans="1:10" ht="15" x14ac:dyDescent="0.25">
      <c r="A12" s="164"/>
      <c r="B12" s="164"/>
      <c r="C12" s="39" t="s">
        <v>1078</v>
      </c>
      <c r="D12" s="39" t="s">
        <v>1079</v>
      </c>
      <c r="E12" s="174"/>
      <c r="F12" s="166"/>
    </row>
    <row r="13" spans="1:10" ht="15" x14ac:dyDescent="0.25">
      <c r="A13" s="164"/>
      <c r="B13" s="164"/>
      <c r="C13" s="39" t="s">
        <v>1080</v>
      </c>
      <c r="D13" s="39" t="s">
        <v>1081</v>
      </c>
      <c r="E13" s="174"/>
      <c r="F13" s="166"/>
    </row>
    <row r="14" spans="1:10" ht="15" x14ac:dyDescent="0.25">
      <c r="A14" s="164"/>
      <c r="B14" s="164"/>
      <c r="C14" s="39" t="s">
        <v>1082</v>
      </c>
      <c r="D14" s="39" t="s">
        <v>1083</v>
      </c>
      <c r="E14" s="174"/>
      <c r="F14" s="166"/>
    </row>
    <row r="15" spans="1:10" ht="15" x14ac:dyDescent="0.25">
      <c r="A15" s="164"/>
      <c r="B15" s="164"/>
      <c r="C15" s="39" t="s">
        <v>1084</v>
      </c>
      <c r="D15" s="39" t="s">
        <v>1085</v>
      </c>
      <c r="E15" s="174"/>
      <c r="F15" s="166"/>
    </row>
    <row r="16" spans="1:10" ht="15" x14ac:dyDescent="0.25">
      <c r="A16" s="164"/>
      <c r="B16" s="164"/>
      <c r="C16" s="39" t="s">
        <v>1086</v>
      </c>
      <c r="D16" s="39" t="s">
        <v>1087</v>
      </c>
      <c r="E16" s="174"/>
      <c r="F16" s="166"/>
    </row>
    <row r="17" spans="1:6" ht="15" x14ac:dyDescent="0.25">
      <c r="A17" s="164"/>
      <c r="B17" s="164"/>
      <c r="C17" s="39" t="s">
        <v>1088</v>
      </c>
      <c r="D17" s="39" t="s">
        <v>1089</v>
      </c>
      <c r="E17" s="174"/>
      <c r="F17" s="166"/>
    </row>
    <row r="18" spans="1:6" ht="15" x14ac:dyDescent="0.25">
      <c r="A18" s="164"/>
      <c r="B18" s="164"/>
      <c r="C18" s="39" t="s">
        <v>1090</v>
      </c>
      <c r="D18" s="39" t="s">
        <v>1091</v>
      </c>
      <c r="E18" s="174"/>
      <c r="F18" s="166"/>
    </row>
    <row r="19" spans="1:6" ht="15" x14ac:dyDescent="0.25">
      <c r="A19" s="164"/>
      <c r="B19" s="164"/>
      <c r="C19" s="39" t="s">
        <v>1092</v>
      </c>
      <c r="D19" s="39" t="s">
        <v>1093</v>
      </c>
      <c r="E19" s="174"/>
      <c r="F19" s="166"/>
    </row>
    <row r="20" spans="1:6" ht="15" x14ac:dyDescent="0.25">
      <c r="A20" s="164"/>
      <c r="B20" s="164"/>
      <c r="C20" s="39" t="s">
        <v>1094</v>
      </c>
      <c r="D20" s="39" t="s">
        <v>1095</v>
      </c>
      <c r="E20" s="174"/>
      <c r="F20" s="166"/>
    </row>
    <row r="21" spans="1:6" ht="15" x14ac:dyDescent="0.25">
      <c r="A21" s="164"/>
      <c r="B21" s="164"/>
      <c r="C21" s="39" t="s">
        <v>1096</v>
      </c>
      <c r="D21" s="39" t="s">
        <v>1097</v>
      </c>
      <c r="E21" s="174"/>
      <c r="F21" s="166"/>
    </row>
    <row r="22" spans="1:6" ht="15" x14ac:dyDescent="0.25">
      <c r="A22" s="164"/>
      <c r="B22" s="164"/>
      <c r="C22" s="39" t="s">
        <v>1073</v>
      </c>
      <c r="D22" s="39" t="s">
        <v>1098</v>
      </c>
      <c r="E22" s="174"/>
      <c r="F22" s="166"/>
    </row>
    <row r="23" spans="1:6" ht="15" x14ac:dyDescent="0.25">
      <c r="A23" s="164"/>
      <c r="B23" s="164"/>
      <c r="C23" s="39" t="s">
        <v>1075</v>
      </c>
      <c r="D23" s="39" t="s">
        <v>1099</v>
      </c>
      <c r="E23" s="174"/>
      <c r="F23" s="166"/>
    </row>
    <row r="24" spans="1:6" ht="15" x14ac:dyDescent="0.25">
      <c r="A24" s="164"/>
      <c r="B24" s="164"/>
      <c r="C24" s="39" t="s">
        <v>1077</v>
      </c>
      <c r="D24" s="39" t="s">
        <v>1100</v>
      </c>
      <c r="E24" s="174"/>
      <c r="F24" s="166"/>
    </row>
    <row r="25" spans="1:6" ht="15" x14ac:dyDescent="0.25">
      <c r="A25" s="164"/>
      <c r="B25" s="164"/>
      <c r="C25" s="39" t="s">
        <v>1079</v>
      </c>
      <c r="D25" s="39" t="s">
        <v>1101</v>
      </c>
      <c r="E25" s="174"/>
      <c r="F25" s="166"/>
    </row>
    <row r="26" spans="1:6" ht="15" x14ac:dyDescent="0.25">
      <c r="A26" s="164"/>
      <c r="B26" s="164"/>
      <c r="C26" s="39" t="s">
        <v>1081</v>
      </c>
      <c r="D26" s="39" t="s">
        <v>1102</v>
      </c>
      <c r="E26" s="174"/>
      <c r="F26" s="166"/>
    </row>
    <row r="27" spans="1:6" ht="15" x14ac:dyDescent="0.25">
      <c r="A27" s="164"/>
      <c r="B27" s="164"/>
      <c r="C27" s="39" t="s">
        <v>1083</v>
      </c>
      <c r="D27" s="39" t="s">
        <v>1103</v>
      </c>
      <c r="E27" s="174"/>
      <c r="F27" s="166"/>
    </row>
    <row r="28" spans="1:6" ht="15" x14ac:dyDescent="0.25">
      <c r="A28" s="164"/>
      <c r="B28" s="164"/>
      <c r="C28" s="39" t="s">
        <v>1085</v>
      </c>
      <c r="D28" s="39" t="s">
        <v>1104</v>
      </c>
      <c r="E28" s="174"/>
      <c r="F28" s="166"/>
    </row>
    <row r="29" spans="1:6" ht="15" x14ac:dyDescent="0.25">
      <c r="A29" s="164"/>
      <c r="B29" s="164"/>
      <c r="C29" s="39" t="s">
        <v>1088</v>
      </c>
      <c r="D29" s="39" t="s">
        <v>1105</v>
      </c>
      <c r="E29" s="174"/>
      <c r="F29" s="166"/>
    </row>
    <row r="30" spans="1:6" ht="15" x14ac:dyDescent="0.25">
      <c r="A30" s="164"/>
      <c r="B30" s="164"/>
      <c r="C30" s="39" t="s">
        <v>1090</v>
      </c>
      <c r="D30" s="39" t="s">
        <v>1106</v>
      </c>
      <c r="E30" s="174"/>
      <c r="F30" s="166"/>
    </row>
    <row r="31" spans="1:6" ht="15" x14ac:dyDescent="0.25">
      <c r="A31" s="164"/>
      <c r="B31" s="164"/>
      <c r="C31" s="39" t="s">
        <v>1092</v>
      </c>
      <c r="D31" s="39" t="s">
        <v>1107</v>
      </c>
      <c r="E31" s="174"/>
      <c r="F31" s="166"/>
    </row>
    <row r="32" spans="1:6" ht="15" x14ac:dyDescent="0.25">
      <c r="A32" s="164"/>
      <c r="B32" s="164"/>
      <c r="C32" s="39" t="s">
        <v>1094</v>
      </c>
      <c r="D32" s="39" t="s">
        <v>1108</v>
      </c>
      <c r="E32" s="174"/>
      <c r="F32" s="166"/>
    </row>
    <row r="33" spans="1:6" ht="15" x14ac:dyDescent="0.25">
      <c r="A33" s="164"/>
      <c r="B33" s="164"/>
      <c r="C33" s="39" t="s">
        <v>1096</v>
      </c>
      <c r="D33" s="39" t="s">
        <v>1109</v>
      </c>
      <c r="E33" s="175"/>
      <c r="F33" s="166"/>
    </row>
  </sheetData>
  <sheetProtection formatCells="0" formatColumns="0" formatRows="0" insertColumns="0" insertRows="0" insertHyperlinks="0" deleteColumns="0" deleteRows="0" sort="0" autoFilter="0" pivotTables="0"/>
  <mergeCells count="11">
    <mergeCell ref="A8:B8"/>
    <mergeCell ref="C8:D8"/>
    <mergeCell ref="A9:B33"/>
    <mergeCell ref="E9:E33"/>
    <mergeCell ref="F9:F3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colBreaks count="1" manualBreakCount="1">
    <brk id="4" max="6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3AE1-1F99-4AE7-B8E3-5C56DC1E072B}">
  <sheetPr codeName="Foglio16">
    <pageSetUpPr fitToPage="1"/>
  </sheetPr>
  <dimension ref="A1:J24"/>
  <sheetViews>
    <sheetView view="pageBreakPreview" zoomScale="80" zoomScaleNormal="80" zoomScaleSheetLayoutView="80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G8" sqref="G8:M27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22.28515625" customWidth="1"/>
    <col min="10" max="11" width="17.28515625" customWidth="1"/>
    <col min="12" max="12" width="16.710937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9">
        <v>5</v>
      </c>
      <c r="B2" s="130" t="s">
        <v>65</v>
      </c>
      <c r="C2" s="121" t="s">
        <v>6</v>
      </c>
      <c r="D2" s="123" t="s">
        <v>14</v>
      </c>
      <c r="E2" s="118">
        <v>586</v>
      </c>
      <c r="F2" s="125">
        <f>ROUND(1201300,2)</f>
        <v>1201300</v>
      </c>
      <c r="G2" s="5">
        <v>1</v>
      </c>
      <c r="H2" s="11" t="s">
        <v>43</v>
      </c>
      <c r="I2" s="46" t="s">
        <v>1071</v>
      </c>
      <c r="J2" s="6">
        <v>1800</v>
      </c>
    </row>
    <row r="3" spans="1:10" ht="20.100000000000001" customHeight="1" x14ac:dyDescent="0.2">
      <c r="A3" s="129"/>
      <c r="B3" s="131"/>
      <c r="C3" s="121"/>
      <c r="D3" s="123"/>
      <c r="E3" s="119"/>
      <c r="F3" s="125"/>
      <c r="G3" s="5">
        <v>2</v>
      </c>
      <c r="H3" s="11" t="s">
        <v>38</v>
      </c>
      <c r="I3" s="5" t="s">
        <v>1110</v>
      </c>
      <c r="J3" s="9">
        <v>1650</v>
      </c>
    </row>
    <row r="6" spans="1:10" ht="13.5" thickBot="1" x14ac:dyDescent="0.25"/>
    <row r="7" spans="1:10" x14ac:dyDescent="0.2">
      <c r="A7" s="113" t="s">
        <v>34</v>
      </c>
      <c r="B7" s="114"/>
      <c r="C7" s="27" t="s">
        <v>87</v>
      </c>
      <c r="D7" s="27" t="s">
        <v>88</v>
      </c>
      <c r="E7" s="17" t="s">
        <v>89</v>
      </c>
    </row>
    <row r="8" spans="1:10" x14ac:dyDescent="0.2">
      <c r="A8" s="152" t="s">
        <v>1111</v>
      </c>
      <c r="B8" s="152"/>
      <c r="C8" s="28">
        <v>369380</v>
      </c>
      <c r="D8" s="28" t="s">
        <v>1112</v>
      </c>
      <c r="E8" s="28" t="s">
        <v>409</v>
      </c>
    </row>
    <row r="9" spans="1:10" x14ac:dyDescent="0.2">
      <c r="A9" s="152" t="s">
        <v>1113</v>
      </c>
      <c r="B9" s="152"/>
      <c r="C9" s="28">
        <v>369381</v>
      </c>
      <c r="D9" s="28" t="s">
        <v>1114</v>
      </c>
      <c r="E9" s="28" t="s">
        <v>409</v>
      </c>
    </row>
    <row r="10" spans="1:10" x14ac:dyDescent="0.2">
      <c r="A10" s="152" t="s">
        <v>1115</v>
      </c>
      <c r="B10" s="152"/>
      <c r="C10" s="28">
        <v>369382</v>
      </c>
      <c r="D10" s="28" t="s">
        <v>1116</v>
      </c>
      <c r="E10" s="28" t="s">
        <v>409</v>
      </c>
    </row>
    <row r="11" spans="1:10" x14ac:dyDescent="0.2">
      <c r="A11" s="152" t="s">
        <v>1117</v>
      </c>
      <c r="B11" s="152"/>
      <c r="C11" s="28">
        <v>369383</v>
      </c>
      <c r="D11" s="28" t="s">
        <v>1118</v>
      </c>
      <c r="E11" s="28" t="s">
        <v>409</v>
      </c>
    </row>
    <row r="12" spans="1:10" x14ac:dyDescent="0.2">
      <c r="A12" s="152" t="s">
        <v>1119</v>
      </c>
      <c r="B12" s="152"/>
      <c r="C12" s="28">
        <v>369384</v>
      </c>
      <c r="D12" s="28" t="s">
        <v>1120</v>
      </c>
      <c r="E12" s="28" t="s">
        <v>409</v>
      </c>
    </row>
    <row r="13" spans="1:10" x14ac:dyDescent="0.2">
      <c r="A13" s="152" t="s">
        <v>1121</v>
      </c>
      <c r="B13" s="152"/>
      <c r="C13" s="28">
        <v>369385</v>
      </c>
      <c r="D13" s="28" t="s">
        <v>1122</v>
      </c>
      <c r="E13" s="28" t="s">
        <v>409</v>
      </c>
    </row>
    <row r="14" spans="1:10" x14ac:dyDescent="0.2">
      <c r="A14" s="152" t="s">
        <v>1123</v>
      </c>
      <c r="B14" s="152"/>
      <c r="C14" s="28">
        <v>369386</v>
      </c>
      <c r="D14" s="28" t="s">
        <v>1124</v>
      </c>
      <c r="E14" s="28" t="s">
        <v>409</v>
      </c>
    </row>
    <row r="15" spans="1:10" x14ac:dyDescent="0.2">
      <c r="A15" s="152" t="s">
        <v>1125</v>
      </c>
      <c r="B15" s="152"/>
      <c r="C15" s="28">
        <v>369387</v>
      </c>
      <c r="D15" s="28" t="s">
        <v>1126</v>
      </c>
      <c r="E15" s="28" t="s">
        <v>409</v>
      </c>
    </row>
    <row r="16" spans="1:10" x14ac:dyDescent="0.2">
      <c r="A16" s="152" t="s">
        <v>1127</v>
      </c>
      <c r="B16" s="152"/>
      <c r="C16" s="28">
        <v>369388</v>
      </c>
      <c r="D16" s="28" t="s">
        <v>1128</v>
      </c>
      <c r="E16" s="28" t="s">
        <v>409</v>
      </c>
    </row>
    <row r="17" spans="1:5" x14ac:dyDescent="0.2">
      <c r="A17" s="152" t="s">
        <v>1129</v>
      </c>
      <c r="B17" s="152"/>
      <c r="C17" s="28">
        <v>369389</v>
      </c>
      <c r="D17" s="28" t="s">
        <v>1130</v>
      </c>
      <c r="E17" s="28" t="s">
        <v>409</v>
      </c>
    </row>
    <row r="18" spans="1:5" x14ac:dyDescent="0.2">
      <c r="A18" s="152" t="s">
        <v>1131</v>
      </c>
      <c r="B18" s="152"/>
      <c r="C18" s="28">
        <v>369390</v>
      </c>
      <c r="D18" s="28" t="s">
        <v>1132</v>
      </c>
      <c r="E18" s="28" t="s">
        <v>409</v>
      </c>
    </row>
    <row r="19" spans="1:5" x14ac:dyDescent="0.2">
      <c r="A19" s="152" t="s">
        <v>1133</v>
      </c>
      <c r="B19" s="152"/>
      <c r="C19" s="28">
        <v>369391</v>
      </c>
      <c r="D19" s="28" t="s">
        <v>1134</v>
      </c>
      <c r="E19" s="28" t="s">
        <v>409</v>
      </c>
    </row>
    <row r="20" spans="1:5" x14ac:dyDescent="0.2">
      <c r="A20" s="152" t="s">
        <v>1135</v>
      </c>
      <c r="B20" s="152"/>
      <c r="C20" s="28">
        <v>369392</v>
      </c>
      <c r="D20" s="28" t="s">
        <v>1136</v>
      </c>
      <c r="E20" s="28" t="s">
        <v>409</v>
      </c>
    </row>
    <row r="21" spans="1:5" x14ac:dyDescent="0.2">
      <c r="A21" s="152" t="s">
        <v>1137</v>
      </c>
      <c r="B21" s="152"/>
      <c r="C21" s="28">
        <v>369393</v>
      </c>
      <c r="D21" s="28" t="s">
        <v>1138</v>
      </c>
      <c r="E21" s="28" t="s">
        <v>409</v>
      </c>
    </row>
    <row r="22" spans="1:5" x14ac:dyDescent="0.2">
      <c r="A22" s="152" t="s">
        <v>1139</v>
      </c>
      <c r="B22" s="152"/>
      <c r="C22" s="28">
        <v>381789</v>
      </c>
      <c r="D22" s="28" t="s">
        <v>1140</v>
      </c>
      <c r="E22" s="28" t="s">
        <v>409</v>
      </c>
    </row>
    <row r="23" spans="1:5" x14ac:dyDescent="0.2">
      <c r="A23" s="152" t="s">
        <v>1141</v>
      </c>
      <c r="B23" s="152"/>
      <c r="C23" s="28">
        <v>381790</v>
      </c>
      <c r="D23" s="28" t="s">
        <v>1142</v>
      </c>
      <c r="E23" s="28" t="s">
        <v>409</v>
      </c>
    </row>
    <row r="24" spans="1:5" x14ac:dyDescent="0.2">
      <c r="A24" s="152" t="s">
        <v>1143</v>
      </c>
      <c r="B24" s="152"/>
      <c r="C24" s="28">
        <v>381791</v>
      </c>
      <c r="D24" s="28" t="s">
        <v>1144</v>
      </c>
      <c r="E24" s="28" t="s">
        <v>409</v>
      </c>
    </row>
  </sheetData>
  <sheetProtection formatCells="0" formatColumns="0" formatRows="0" insertColumns="0" insertRows="0" insertHyperlinks="0" deleteColumns="0" deleteRows="0" sort="0" autoFilter="0" pivotTables="0"/>
  <mergeCells count="24">
    <mergeCell ref="A23:B23"/>
    <mergeCell ref="A24:B2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7:B7"/>
    <mergeCell ref="A9:B9"/>
    <mergeCell ref="A10:B10"/>
    <mergeCell ref="A11:B11"/>
    <mergeCell ref="A12:B12"/>
    <mergeCell ref="A8:B8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colBreaks count="1" manualBreakCount="1">
    <brk id="4" max="6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A0DD-4461-4DD1-84AC-6842546E9A9D}">
  <sheetPr codeName="Foglio17">
    <pageSetUpPr fitToPage="1"/>
  </sheetPr>
  <dimension ref="A1:J3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11" sqref="J11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22.28515625" customWidth="1"/>
    <col min="10" max="10" width="17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245">
        <v>6</v>
      </c>
      <c r="B2" s="245" t="s">
        <v>66</v>
      </c>
      <c r="C2" s="245" t="s">
        <v>10</v>
      </c>
      <c r="D2" s="246" t="s">
        <v>14</v>
      </c>
      <c r="E2" s="247">
        <v>1792</v>
      </c>
      <c r="F2" s="248">
        <f>ROUND(698880,2)</f>
        <v>698880</v>
      </c>
      <c r="G2" s="241">
        <v>1</v>
      </c>
      <c r="H2" s="242" t="s">
        <v>39</v>
      </c>
      <c r="I2" s="241" t="s">
        <v>1145</v>
      </c>
      <c r="J2" s="243">
        <v>369</v>
      </c>
    </row>
    <row r="3" spans="1:10" ht="20.100000000000001" customHeight="1" x14ac:dyDescent="0.2">
      <c r="A3" s="245"/>
      <c r="B3" s="245"/>
      <c r="C3" s="245"/>
      <c r="D3" s="246"/>
      <c r="E3" s="247"/>
      <c r="F3" s="248"/>
      <c r="G3" s="241">
        <v>2</v>
      </c>
      <c r="H3" s="244" t="s">
        <v>4958</v>
      </c>
      <c r="I3" s="241" t="s">
        <v>4959</v>
      </c>
      <c r="J3" s="243">
        <v>380</v>
      </c>
    </row>
    <row r="6" spans="1:10" ht="25.5" x14ac:dyDescent="0.2">
      <c r="A6" s="177" t="s">
        <v>34</v>
      </c>
      <c r="B6" s="177"/>
      <c r="C6" s="31" t="s">
        <v>87</v>
      </c>
      <c r="D6" s="31" t="s">
        <v>88</v>
      </c>
      <c r="E6" s="31" t="s">
        <v>89</v>
      </c>
      <c r="F6" s="31" t="s">
        <v>405</v>
      </c>
      <c r="G6" s="31" t="s">
        <v>406</v>
      </c>
    </row>
    <row r="7" spans="1:10" ht="25.5" x14ac:dyDescent="0.2">
      <c r="A7" s="176" t="s">
        <v>1145</v>
      </c>
      <c r="B7" s="176"/>
      <c r="C7" s="32" t="s">
        <v>1146</v>
      </c>
      <c r="D7" s="32" t="s">
        <v>1147</v>
      </c>
      <c r="E7" s="32" t="s">
        <v>409</v>
      </c>
      <c r="F7" s="32" t="s">
        <v>1148</v>
      </c>
      <c r="G7" s="47">
        <v>1</v>
      </c>
    </row>
    <row r="8" spans="1:10" ht="25.5" x14ac:dyDescent="0.2">
      <c r="A8" s="176"/>
      <c r="B8" s="176"/>
      <c r="C8" s="32" t="s">
        <v>1149</v>
      </c>
      <c r="D8" s="32" t="s">
        <v>1147</v>
      </c>
      <c r="E8" s="32" t="s">
        <v>409</v>
      </c>
      <c r="F8" s="32" t="s">
        <v>1150</v>
      </c>
      <c r="G8" s="47">
        <v>1</v>
      </c>
    </row>
    <row r="9" spans="1:10" ht="25.5" x14ac:dyDescent="0.2">
      <c r="A9" s="176"/>
      <c r="B9" s="176"/>
      <c r="C9" s="32" t="s">
        <v>1151</v>
      </c>
      <c r="D9" s="32" t="s">
        <v>1147</v>
      </c>
      <c r="E9" s="32" t="s">
        <v>409</v>
      </c>
      <c r="F9" s="32" t="s">
        <v>1152</v>
      </c>
      <c r="G9" s="47">
        <v>1</v>
      </c>
    </row>
    <row r="10" spans="1:10" ht="25.5" x14ac:dyDescent="0.2">
      <c r="A10" s="176"/>
      <c r="B10" s="176"/>
      <c r="C10" s="32" t="s">
        <v>1153</v>
      </c>
      <c r="D10" s="32" t="s">
        <v>1147</v>
      </c>
      <c r="E10" s="32" t="s">
        <v>409</v>
      </c>
      <c r="F10" s="32" t="s">
        <v>1154</v>
      </c>
      <c r="G10" s="47">
        <v>1</v>
      </c>
    </row>
    <row r="11" spans="1:10" ht="25.5" x14ac:dyDescent="0.2">
      <c r="A11" s="176"/>
      <c r="B11" s="176"/>
      <c r="C11" s="32" t="s">
        <v>1155</v>
      </c>
      <c r="D11" s="32" t="s">
        <v>1147</v>
      </c>
      <c r="E11" s="32" t="s">
        <v>409</v>
      </c>
      <c r="F11" s="32" t="s">
        <v>1156</v>
      </c>
      <c r="G11" s="47">
        <v>1</v>
      </c>
    </row>
    <row r="12" spans="1:10" ht="25.5" x14ac:dyDescent="0.2">
      <c r="A12" s="176"/>
      <c r="B12" s="176"/>
      <c r="C12" s="32" t="s">
        <v>1157</v>
      </c>
      <c r="D12" s="32" t="s">
        <v>1147</v>
      </c>
      <c r="E12" s="32" t="s">
        <v>409</v>
      </c>
      <c r="F12" s="32" t="s">
        <v>1158</v>
      </c>
      <c r="G12" s="47">
        <v>1</v>
      </c>
    </row>
    <row r="13" spans="1:10" ht="25.5" x14ac:dyDescent="0.2">
      <c r="A13" s="176"/>
      <c r="B13" s="176"/>
      <c r="C13" s="32" t="s">
        <v>1159</v>
      </c>
      <c r="D13" s="32" t="s">
        <v>1147</v>
      </c>
      <c r="E13" s="32" t="s">
        <v>409</v>
      </c>
      <c r="F13" s="32" t="s">
        <v>1160</v>
      </c>
      <c r="G13" s="47">
        <v>1</v>
      </c>
    </row>
    <row r="14" spans="1:10" ht="25.5" x14ac:dyDescent="0.2">
      <c r="A14" s="176"/>
      <c r="B14" s="176"/>
      <c r="C14" s="32" t="s">
        <v>1161</v>
      </c>
      <c r="D14" s="32" t="s">
        <v>1147</v>
      </c>
      <c r="E14" s="32" t="s">
        <v>409</v>
      </c>
      <c r="F14" s="32" t="s">
        <v>1162</v>
      </c>
      <c r="G14" s="47">
        <v>1</v>
      </c>
    </row>
    <row r="15" spans="1:10" ht="25.5" x14ac:dyDescent="0.2">
      <c r="A15" s="176"/>
      <c r="B15" s="176"/>
      <c r="C15" s="32" t="s">
        <v>1163</v>
      </c>
      <c r="D15" s="32" t="s">
        <v>1147</v>
      </c>
      <c r="E15" s="32" t="s">
        <v>409</v>
      </c>
      <c r="F15" s="32" t="s">
        <v>1164</v>
      </c>
      <c r="G15" s="47">
        <v>1</v>
      </c>
    </row>
    <row r="16" spans="1:10" ht="25.5" x14ac:dyDescent="0.2">
      <c r="A16" s="176"/>
      <c r="B16" s="176"/>
      <c r="C16" s="32" t="s">
        <v>1165</v>
      </c>
      <c r="D16" s="32" t="s">
        <v>1147</v>
      </c>
      <c r="E16" s="32" t="s">
        <v>409</v>
      </c>
      <c r="F16" s="32" t="s">
        <v>1166</v>
      </c>
      <c r="G16" s="47">
        <v>1</v>
      </c>
    </row>
    <row r="17" spans="1:7" ht="25.5" x14ac:dyDescent="0.2">
      <c r="A17" s="176"/>
      <c r="B17" s="176"/>
      <c r="C17" s="32" t="s">
        <v>1167</v>
      </c>
      <c r="D17" s="32" t="s">
        <v>1147</v>
      </c>
      <c r="E17" s="32" t="s">
        <v>409</v>
      </c>
      <c r="F17" s="32" t="s">
        <v>1168</v>
      </c>
      <c r="G17" s="47">
        <v>1</v>
      </c>
    </row>
    <row r="18" spans="1:7" ht="25.5" x14ac:dyDescent="0.2">
      <c r="A18" s="176"/>
      <c r="B18" s="176"/>
      <c r="C18" s="32" t="s">
        <v>1169</v>
      </c>
      <c r="D18" s="32" t="s">
        <v>1147</v>
      </c>
      <c r="E18" s="32" t="s">
        <v>409</v>
      </c>
      <c r="F18" s="32" t="s">
        <v>1170</v>
      </c>
      <c r="G18" s="47">
        <v>1</v>
      </c>
    </row>
    <row r="19" spans="1:7" ht="25.5" x14ac:dyDescent="0.2">
      <c r="A19" s="176"/>
      <c r="B19" s="176"/>
      <c r="C19" s="32" t="s">
        <v>1171</v>
      </c>
      <c r="D19" s="32" t="s">
        <v>1147</v>
      </c>
      <c r="E19" s="32" t="s">
        <v>409</v>
      </c>
      <c r="F19" s="32" t="s">
        <v>1172</v>
      </c>
      <c r="G19" s="47">
        <v>1</v>
      </c>
    </row>
    <row r="20" spans="1:7" ht="25.5" x14ac:dyDescent="0.2">
      <c r="A20" s="176"/>
      <c r="B20" s="176"/>
      <c r="C20" s="32" t="s">
        <v>1173</v>
      </c>
      <c r="D20" s="32" t="s">
        <v>1147</v>
      </c>
      <c r="E20" s="32" t="s">
        <v>409</v>
      </c>
      <c r="F20" s="32" t="s">
        <v>1174</v>
      </c>
      <c r="G20" s="47">
        <v>1</v>
      </c>
    </row>
    <row r="21" spans="1:7" ht="25.5" x14ac:dyDescent="0.2">
      <c r="A21" s="176"/>
      <c r="B21" s="176"/>
      <c r="C21" s="32" t="s">
        <v>1175</v>
      </c>
      <c r="D21" s="32" t="s">
        <v>1147</v>
      </c>
      <c r="E21" s="32" t="s">
        <v>409</v>
      </c>
      <c r="F21" s="32" t="s">
        <v>1176</v>
      </c>
      <c r="G21" s="47">
        <v>1</v>
      </c>
    </row>
    <row r="22" spans="1:7" ht="25.5" x14ac:dyDescent="0.2">
      <c r="A22" s="176"/>
      <c r="B22" s="176"/>
      <c r="C22" s="32" t="s">
        <v>1177</v>
      </c>
      <c r="D22" s="32" t="s">
        <v>1147</v>
      </c>
      <c r="E22" s="32" t="s">
        <v>409</v>
      </c>
      <c r="F22" s="32" t="s">
        <v>1178</v>
      </c>
      <c r="G22" s="47">
        <v>1</v>
      </c>
    </row>
    <row r="23" spans="1:7" ht="25.5" x14ac:dyDescent="0.2">
      <c r="A23" s="176"/>
      <c r="B23" s="176"/>
      <c r="C23" s="32" t="s">
        <v>1179</v>
      </c>
      <c r="D23" s="32" t="s">
        <v>1147</v>
      </c>
      <c r="E23" s="32" t="s">
        <v>409</v>
      </c>
      <c r="F23" s="32" t="s">
        <v>1180</v>
      </c>
      <c r="G23" s="47">
        <v>1</v>
      </c>
    </row>
    <row r="24" spans="1:7" ht="25.5" x14ac:dyDescent="0.2">
      <c r="A24" s="176"/>
      <c r="B24" s="176"/>
      <c r="C24" s="32" t="s">
        <v>1181</v>
      </c>
      <c r="D24" s="32" t="s">
        <v>1147</v>
      </c>
      <c r="E24" s="32" t="s">
        <v>409</v>
      </c>
      <c r="F24" s="32" t="s">
        <v>1182</v>
      </c>
      <c r="G24" s="47">
        <v>1</v>
      </c>
    </row>
    <row r="25" spans="1:7" ht="25.5" x14ac:dyDescent="0.2">
      <c r="A25" s="176"/>
      <c r="B25" s="176"/>
      <c r="C25" s="32" t="s">
        <v>1183</v>
      </c>
      <c r="D25" s="32" t="s">
        <v>1147</v>
      </c>
      <c r="E25" s="32" t="s">
        <v>409</v>
      </c>
      <c r="F25" s="32" t="s">
        <v>1184</v>
      </c>
      <c r="G25" s="47">
        <v>1</v>
      </c>
    </row>
    <row r="26" spans="1:7" ht="25.5" x14ac:dyDescent="0.2">
      <c r="A26" s="176"/>
      <c r="B26" s="176"/>
      <c r="C26" s="32" t="s">
        <v>1185</v>
      </c>
      <c r="D26" s="32" t="s">
        <v>1147</v>
      </c>
      <c r="E26" s="32" t="s">
        <v>409</v>
      </c>
      <c r="F26" s="32" t="s">
        <v>1186</v>
      </c>
      <c r="G26" s="47">
        <v>1</v>
      </c>
    </row>
    <row r="27" spans="1:7" ht="25.5" x14ac:dyDescent="0.2">
      <c r="A27" s="176"/>
      <c r="B27" s="176"/>
      <c r="C27" s="32" t="s">
        <v>1187</v>
      </c>
      <c r="D27" s="32" t="s">
        <v>1147</v>
      </c>
      <c r="E27" s="32" t="s">
        <v>409</v>
      </c>
      <c r="F27" s="32" t="s">
        <v>1188</v>
      </c>
      <c r="G27" s="47">
        <v>1</v>
      </c>
    </row>
    <row r="28" spans="1:7" ht="25.5" x14ac:dyDescent="0.2">
      <c r="A28" s="176"/>
      <c r="B28" s="176"/>
      <c r="C28" s="32" t="s">
        <v>1189</v>
      </c>
      <c r="D28" s="32" t="s">
        <v>1147</v>
      </c>
      <c r="E28" s="32" t="s">
        <v>409</v>
      </c>
      <c r="F28" s="32" t="s">
        <v>1190</v>
      </c>
      <c r="G28" s="47">
        <v>1</v>
      </c>
    </row>
    <row r="29" spans="1:7" ht="25.5" x14ac:dyDescent="0.2">
      <c r="A29" s="176"/>
      <c r="B29" s="176"/>
      <c r="C29" s="32" t="s">
        <v>1191</v>
      </c>
      <c r="D29" s="32" t="s">
        <v>1147</v>
      </c>
      <c r="E29" s="32" t="s">
        <v>409</v>
      </c>
      <c r="F29" s="32" t="s">
        <v>1192</v>
      </c>
      <c r="G29" s="47">
        <v>1</v>
      </c>
    </row>
    <row r="30" spans="1:7" ht="25.5" x14ac:dyDescent="0.2">
      <c r="A30" s="176"/>
      <c r="B30" s="176"/>
      <c r="C30" s="32" t="s">
        <v>1193</v>
      </c>
      <c r="D30" s="32" t="s">
        <v>1147</v>
      </c>
      <c r="E30" s="32" t="s">
        <v>409</v>
      </c>
      <c r="F30" s="32" t="s">
        <v>1194</v>
      </c>
      <c r="G30" s="47">
        <v>1</v>
      </c>
    </row>
    <row r="31" spans="1:7" ht="25.5" x14ac:dyDescent="0.2">
      <c r="A31" s="176"/>
      <c r="B31" s="176"/>
      <c r="C31" s="32" t="s">
        <v>1195</v>
      </c>
      <c r="D31" s="32" t="s">
        <v>1147</v>
      </c>
      <c r="E31" s="32" t="s">
        <v>409</v>
      </c>
      <c r="F31" s="32" t="s">
        <v>1196</v>
      </c>
      <c r="G31" s="47">
        <v>1</v>
      </c>
    </row>
    <row r="32" spans="1:7" ht="25.5" x14ac:dyDescent="0.2">
      <c r="A32" s="176"/>
      <c r="B32" s="176"/>
      <c r="C32" s="32" t="s">
        <v>1197</v>
      </c>
      <c r="D32" s="32" t="s">
        <v>1147</v>
      </c>
      <c r="E32" s="32" t="s">
        <v>409</v>
      </c>
      <c r="F32" s="32" t="s">
        <v>1198</v>
      </c>
      <c r="G32" s="47">
        <v>1</v>
      </c>
    </row>
    <row r="33" spans="1:7" ht="25.5" x14ac:dyDescent="0.2">
      <c r="A33" s="176"/>
      <c r="B33" s="176"/>
      <c r="C33" s="32" t="s">
        <v>1199</v>
      </c>
      <c r="D33" s="32" t="s">
        <v>1147</v>
      </c>
      <c r="E33" s="32" t="s">
        <v>409</v>
      </c>
      <c r="F33" s="32" t="s">
        <v>1200</v>
      </c>
      <c r="G33" s="47">
        <v>1</v>
      </c>
    </row>
    <row r="34" spans="1:7" ht="25.5" x14ac:dyDescent="0.2">
      <c r="A34" s="176"/>
      <c r="B34" s="176"/>
      <c r="C34" s="32" t="s">
        <v>1201</v>
      </c>
      <c r="D34" s="32" t="s">
        <v>1147</v>
      </c>
      <c r="E34" s="32" t="s">
        <v>409</v>
      </c>
      <c r="F34" s="32" t="s">
        <v>1202</v>
      </c>
      <c r="G34" s="47">
        <v>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E2:E3"/>
    <mergeCell ref="F2:F3"/>
    <mergeCell ref="C2:C3"/>
    <mergeCell ref="A7:B34"/>
    <mergeCell ref="A6:B6"/>
    <mergeCell ref="B2:B3"/>
    <mergeCell ref="A2:A3"/>
    <mergeCell ref="D2:D3"/>
  </mergeCells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colBreaks count="1" manualBreakCount="1">
    <brk id="4" max="5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36FF-5A36-47B3-8BCA-9A82726CBFA3}">
  <sheetPr>
    <pageSetUpPr fitToPage="1"/>
  </sheetPr>
  <dimension ref="A1:J9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26" sqref="H2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22.28515625" customWidth="1"/>
    <col min="10" max="10" width="17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245">
        <v>6</v>
      </c>
      <c r="B2" s="245" t="s">
        <v>66</v>
      </c>
      <c r="C2" s="245" t="s">
        <v>10</v>
      </c>
      <c r="D2" s="246" t="s">
        <v>14</v>
      </c>
      <c r="E2" s="247">
        <v>1792</v>
      </c>
      <c r="F2" s="248">
        <f>ROUND(698880,2)</f>
        <v>698880</v>
      </c>
      <c r="G2" s="241">
        <v>1</v>
      </c>
      <c r="H2" s="242" t="s">
        <v>39</v>
      </c>
      <c r="I2" s="241" t="s">
        <v>1145</v>
      </c>
      <c r="J2" s="243">
        <v>369</v>
      </c>
    </row>
    <row r="3" spans="1:10" ht="20.100000000000001" customHeight="1" x14ac:dyDescent="0.2">
      <c r="A3" s="245"/>
      <c r="B3" s="245"/>
      <c r="C3" s="245"/>
      <c r="D3" s="246"/>
      <c r="E3" s="247"/>
      <c r="F3" s="248"/>
      <c r="G3" s="241">
        <v>2</v>
      </c>
      <c r="H3" s="244" t="s">
        <v>4958</v>
      </c>
      <c r="I3" s="241" t="s">
        <v>4959</v>
      </c>
      <c r="J3" s="243">
        <v>380</v>
      </c>
    </row>
    <row r="5" spans="1:10" ht="13.5" thickBot="1" x14ac:dyDescent="0.25"/>
    <row r="6" spans="1:10" ht="13.5" thickBot="1" x14ac:dyDescent="0.25">
      <c r="A6" s="144" t="s">
        <v>34</v>
      </c>
      <c r="B6" s="143"/>
      <c r="C6" s="18" t="s">
        <v>87</v>
      </c>
      <c r="D6" s="18" t="s">
        <v>88</v>
      </c>
      <c r="E6" s="19" t="s">
        <v>89</v>
      </c>
    </row>
    <row r="7" spans="1:10" ht="13.5" thickBot="1" x14ac:dyDescent="0.25">
      <c r="A7" s="249" t="s">
        <v>4959</v>
      </c>
      <c r="B7" s="215"/>
      <c r="C7" s="26" t="s">
        <v>4960</v>
      </c>
      <c r="D7" s="26">
        <v>1198119</v>
      </c>
      <c r="E7" s="26" t="s">
        <v>4961</v>
      </c>
    </row>
    <row r="8" spans="1:10" ht="13.5" thickBot="1" x14ac:dyDescent="0.25">
      <c r="A8" s="216"/>
      <c r="B8" s="217"/>
      <c r="C8" s="26" t="s">
        <v>4962</v>
      </c>
      <c r="D8" s="26">
        <v>1198120</v>
      </c>
      <c r="E8" s="26" t="s">
        <v>4961</v>
      </c>
    </row>
    <row r="9" spans="1:10" ht="13.5" thickBot="1" x14ac:dyDescent="0.25">
      <c r="A9" s="216"/>
      <c r="B9" s="217"/>
      <c r="C9" s="26" t="s">
        <v>4963</v>
      </c>
      <c r="D9" s="26">
        <v>1198121</v>
      </c>
      <c r="E9" s="26" t="s">
        <v>4961</v>
      </c>
    </row>
    <row r="10" spans="1:10" ht="13.5" thickBot="1" x14ac:dyDescent="0.25">
      <c r="A10" s="216"/>
      <c r="B10" s="217"/>
      <c r="C10" s="26" t="s">
        <v>4964</v>
      </c>
      <c r="D10" s="26">
        <v>1198122</v>
      </c>
      <c r="E10" s="26" t="s">
        <v>4961</v>
      </c>
    </row>
    <row r="11" spans="1:10" ht="13.5" thickBot="1" x14ac:dyDescent="0.25">
      <c r="A11" s="216"/>
      <c r="B11" s="217"/>
      <c r="C11" s="26" t="s">
        <v>4965</v>
      </c>
      <c r="D11" s="26">
        <v>1198123</v>
      </c>
      <c r="E11" s="26" t="s">
        <v>4961</v>
      </c>
    </row>
    <row r="12" spans="1:10" ht="13.5" thickBot="1" x14ac:dyDescent="0.25">
      <c r="A12" s="216"/>
      <c r="B12" s="217"/>
      <c r="C12" s="26" t="s">
        <v>4966</v>
      </c>
      <c r="D12" s="26">
        <v>1198124</v>
      </c>
      <c r="E12" s="26" t="s">
        <v>4961</v>
      </c>
    </row>
    <row r="13" spans="1:10" ht="13.5" thickBot="1" x14ac:dyDescent="0.25">
      <c r="A13" s="216"/>
      <c r="B13" s="217"/>
      <c r="C13" s="26" t="s">
        <v>4967</v>
      </c>
      <c r="D13" s="26">
        <v>1198125</v>
      </c>
      <c r="E13" s="26" t="s">
        <v>4961</v>
      </c>
    </row>
    <row r="14" spans="1:10" ht="13.5" thickBot="1" x14ac:dyDescent="0.25">
      <c r="A14" s="216"/>
      <c r="B14" s="217"/>
      <c r="C14" s="26" t="s">
        <v>4968</v>
      </c>
      <c r="D14" s="26">
        <v>1198126</v>
      </c>
      <c r="E14" s="26" t="s">
        <v>4961</v>
      </c>
    </row>
    <row r="15" spans="1:10" ht="13.5" thickBot="1" x14ac:dyDescent="0.25">
      <c r="A15" s="216"/>
      <c r="B15" s="217"/>
      <c r="C15" s="26" t="s">
        <v>4969</v>
      </c>
      <c r="D15" s="26">
        <v>1198127</v>
      </c>
      <c r="E15" s="26" t="s">
        <v>4961</v>
      </c>
    </row>
    <row r="16" spans="1:10" ht="13.5" thickBot="1" x14ac:dyDescent="0.25">
      <c r="A16" s="216"/>
      <c r="B16" s="217"/>
      <c r="C16" s="26" t="s">
        <v>4970</v>
      </c>
      <c r="D16" s="26">
        <v>1198130</v>
      </c>
      <c r="E16" s="26" t="s">
        <v>4961</v>
      </c>
    </row>
    <row r="17" spans="1:5" ht="13.5" thickBot="1" x14ac:dyDescent="0.25">
      <c r="A17" s="216"/>
      <c r="B17" s="217"/>
      <c r="C17" s="26" t="s">
        <v>4971</v>
      </c>
      <c r="D17" s="26">
        <v>1198131</v>
      </c>
      <c r="E17" s="26" t="s">
        <v>4961</v>
      </c>
    </row>
    <row r="18" spans="1:5" ht="13.5" thickBot="1" x14ac:dyDescent="0.25">
      <c r="A18" s="216"/>
      <c r="B18" s="217"/>
      <c r="C18" s="26" t="s">
        <v>4972</v>
      </c>
      <c r="D18" s="26">
        <v>1198132</v>
      </c>
      <c r="E18" s="26" t="s">
        <v>4961</v>
      </c>
    </row>
    <row r="19" spans="1:5" ht="13.5" thickBot="1" x14ac:dyDescent="0.25">
      <c r="A19" s="216"/>
      <c r="B19" s="217"/>
      <c r="C19" s="26" t="s">
        <v>4973</v>
      </c>
      <c r="D19" s="26">
        <v>1198133</v>
      </c>
      <c r="E19" s="26" t="s">
        <v>4961</v>
      </c>
    </row>
    <row r="20" spans="1:5" ht="13.5" thickBot="1" x14ac:dyDescent="0.25">
      <c r="A20" s="216"/>
      <c r="B20" s="217"/>
      <c r="C20" s="26" t="s">
        <v>4974</v>
      </c>
      <c r="D20" s="26">
        <v>1198134</v>
      </c>
      <c r="E20" s="26" t="s">
        <v>4961</v>
      </c>
    </row>
    <row r="21" spans="1:5" ht="13.5" thickBot="1" x14ac:dyDescent="0.25">
      <c r="A21" s="216"/>
      <c r="B21" s="217"/>
      <c r="C21" s="26" t="s">
        <v>4975</v>
      </c>
      <c r="D21" s="26">
        <v>1198135</v>
      </c>
      <c r="E21" s="26" t="s">
        <v>4961</v>
      </c>
    </row>
    <row r="22" spans="1:5" ht="13.5" thickBot="1" x14ac:dyDescent="0.25">
      <c r="A22" s="216"/>
      <c r="B22" s="217"/>
      <c r="C22" s="26" t="s">
        <v>4976</v>
      </c>
      <c r="D22" s="26">
        <v>1198136</v>
      </c>
      <c r="E22" s="26" t="s">
        <v>4961</v>
      </c>
    </row>
    <row r="23" spans="1:5" ht="13.5" thickBot="1" x14ac:dyDescent="0.25">
      <c r="A23" s="216"/>
      <c r="B23" s="217"/>
      <c r="C23" s="26" t="s">
        <v>4977</v>
      </c>
      <c r="D23" s="26">
        <v>1198137</v>
      </c>
      <c r="E23" s="26" t="s">
        <v>4961</v>
      </c>
    </row>
    <row r="24" spans="1:5" ht="13.5" thickBot="1" x14ac:dyDescent="0.25">
      <c r="A24" s="216"/>
      <c r="B24" s="217"/>
      <c r="C24" s="26" t="s">
        <v>4978</v>
      </c>
      <c r="D24" s="26">
        <v>1198138</v>
      </c>
      <c r="E24" s="26" t="s">
        <v>4961</v>
      </c>
    </row>
    <row r="25" spans="1:5" ht="13.5" thickBot="1" x14ac:dyDescent="0.25">
      <c r="A25" s="216"/>
      <c r="B25" s="217"/>
      <c r="C25" s="26" t="s">
        <v>4979</v>
      </c>
      <c r="D25" s="26">
        <v>1198139</v>
      </c>
      <c r="E25" s="26" t="s">
        <v>4961</v>
      </c>
    </row>
    <row r="26" spans="1:5" ht="13.5" thickBot="1" x14ac:dyDescent="0.25">
      <c r="A26" s="216"/>
      <c r="B26" s="217"/>
      <c r="C26" s="26" t="s">
        <v>4980</v>
      </c>
      <c r="D26" s="26">
        <v>1198141</v>
      </c>
      <c r="E26" s="26" t="s">
        <v>4961</v>
      </c>
    </row>
    <row r="27" spans="1:5" ht="13.5" thickBot="1" x14ac:dyDescent="0.25">
      <c r="A27" s="216"/>
      <c r="B27" s="217"/>
      <c r="C27" s="26" t="s">
        <v>4981</v>
      </c>
      <c r="D27" s="26">
        <v>1198142</v>
      </c>
      <c r="E27" s="26" t="s">
        <v>4961</v>
      </c>
    </row>
    <row r="28" spans="1:5" ht="13.5" thickBot="1" x14ac:dyDescent="0.25">
      <c r="A28" s="216"/>
      <c r="B28" s="217"/>
      <c r="C28" s="26" t="s">
        <v>4982</v>
      </c>
      <c r="D28" s="26">
        <v>1198143</v>
      </c>
      <c r="E28" s="26" t="s">
        <v>4961</v>
      </c>
    </row>
    <row r="29" spans="1:5" ht="13.5" thickBot="1" x14ac:dyDescent="0.25">
      <c r="A29" s="216"/>
      <c r="B29" s="217"/>
      <c r="C29" s="26" t="s">
        <v>4983</v>
      </c>
      <c r="D29" s="26">
        <v>1198144</v>
      </c>
      <c r="E29" s="26" t="s">
        <v>4961</v>
      </c>
    </row>
    <row r="30" spans="1:5" ht="13.5" thickBot="1" x14ac:dyDescent="0.25">
      <c r="A30" s="216"/>
      <c r="B30" s="217"/>
      <c r="C30" s="26" t="s">
        <v>4984</v>
      </c>
      <c r="D30" s="26">
        <v>1198145</v>
      </c>
      <c r="E30" s="26" t="s">
        <v>4961</v>
      </c>
    </row>
    <row r="31" spans="1:5" ht="13.5" thickBot="1" x14ac:dyDescent="0.25">
      <c r="A31" s="216"/>
      <c r="B31" s="217"/>
      <c r="C31" s="26" t="s">
        <v>4985</v>
      </c>
      <c r="D31" s="26">
        <v>1198146</v>
      </c>
      <c r="E31" s="26" t="s">
        <v>4961</v>
      </c>
    </row>
    <row r="32" spans="1:5" ht="13.5" thickBot="1" x14ac:dyDescent="0.25">
      <c r="A32" s="216"/>
      <c r="B32" s="217"/>
      <c r="C32" s="26" t="s">
        <v>4986</v>
      </c>
      <c r="D32" s="26">
        <v>1198147</v>
      </c>
      <c r="E32" s="26" t="s">
        <v>4961</v>
      </c>
    </row>
    <row r="33" spans="1:5" ht="13.5" thickBot="1" x14ac:dyDescent="0.25">
      <c r="A33" s="216"/>
      <c r="B33" s="217"/>
      <c r="C33" s="26" t="s">
        <v>4987</v>
      </c>
      <c r="D33" s="26">
        <v>1198148</v>
      </c>
      <c r="E33" s="26" t="s">
        <v>4961</v>
      </c>
    </row>
    <row r="34" spans="1:5" ht="13.5" thickBot="1" x14ac:dyDescent="0.25">
      <c r="A34" s="216"/>
      <c r="B34" s="217"/>
      <c r="C34" s="26" t="s">
        <v>4988</v>
      </c>
      <c r="D34" s="26">
        <v>1198149</v>
      </c>
      <c r="E34" s="26" t="s">
        <v>4961</v>
      </c>
    </row>
    <row r="35" spans="1:5" ht="13.5" thickBot="1" x14ac:dyDescent="0.25">
      <c r="A35" s="216"/>
      <c r="B35" s="217"/>
      <c r="C35" s="26" t="s">
        <v>4989</v>
      </c>
      <c r="D35" s="26">
        <v>1198150</v>
      </c>
      <c r="E35" s="26" t="s">
        <v>4961</v>
      </c>
    </row>
    <row r="36" spans="1:5" ht="13.5" thickBot="1" x14ac:dyDescent="0.25">
      <c r="A36" s="216"/>
      <c r="B36" s="217"/>
      <c r="C36" s="26" t="s">
        <v>4990</v>
      </c>
      <c r="D36" s="26">
        <v>1198151</v>
      </c>
      <c r="E36" s="26" t="s">
        <v>4961</v>
      </c>
    </row>
    <row r="37" spans="1:5" ht="13.5" thickBot="1" x14ac:dyDescent="0.25">
      <c r="A37" s="216"/>
      <c r="B37" s="217"/>
      <c r="C37" s="26" t="s">
        <v>4991</v>
      </c>
      <c r="D37" s="26">
        <v>1198152</v>
      </c>
      <c r="E37" s="26" t="s">
        <v>4961</v>
      </c>
    </row>
    <row r="38" spans="1:5" ht="13.5" thickBot="1" x14ac:dyDescent="0.25">
      <c r="A38" s="216"/>
      <c r="B38" s="217"/>
      <c r="C38" s="26" t="s">
        <v>4992</v>
      </c>
      <c r="D38" s="26">
        <v>1198153</v>
      </c>
      <c r="E38" s="26" t="s">
        <v>4961</v>
      </c>
    </row>
    <row r="39" spans="1:5" ht="13.5" thickBot="1" x14ac:dyDescent="0.25">
      <c r="A39" s="216"/>
      <c r="B39" s="217"/>
      <c r="C39" s="26" t="s">
        <v>4993</v>
      </c>
      <c r="D39" s="26">
        <v>1198154</v>
      </c>
      <c r="E39" s="26" t="s">
        <v>4961</v>
      </c>
    </row>
    <row r="40" spans="1:5" ht="13.5" thickBot="1" x14ac:dyDescent="0.25">
      <c r="A40" s="216"/>
      <c r="B40" s="217"/>
      <c r="C40" s="26" t="s">
        <v>4994</v>
      </c>
      <c r="D40" s="26">
        <v>1198155</v>
      </c>
      <c r="E40" s="26" t="s">
        <v>4961</v>
      </c>
    </row>
    <row r="41" spans="1:5" ht="13.5" thickBot="1" x14ac:dyDescent="0.25">
      <c r="A41" s="216"/>
      <c r="B41" s="217"/>
      <c r="C41" s="26" t="s">
        <v>4995</v>
      </c>
      <c r="D41" s="26">
        <v>1198156</v>
      </c>
      <c r="E41" s="26" t="s">
        <v>4961</v>
      </c>
    </row>
    <row r="42" spans="1:5" ht="13.5" thickBot="1" x14ac:dyDescent="0.25">
      <c r="A42" s="216"/>
      <c r="B42" s="217"/>
      <c r="C42" s="26" t="s">
        <v>4996</v>
      </c>
      <c r="D42" s="26">
        <v>1198157</v>
      </c>
      <c r="E42" s="26" t="s">
        <v>4961</v>
      </c>
    </row>
    <row r="43" spans="1:5" ht="13.5" thickBot="1" x14ac:dyDescent="0.25">
      <c r="A43" s="216"/>
      <c r="B43" s="217"/>
      <c r="C43" s="26" t="s">
        <v>4997</v>
      </c>
      <c r="D43" s="26">
        <v>1198158</v>
      </c>
      <c r="E43" s="26" t="s">
        <v>4961</v>
      </c>
    </row>
    <row r="44" spans="1:5" ht="13.5" thickBot="1" x14ac:dyDescent="0.25">
      <c r="A44" s="216"/>
      <c r="B44" s="217"/>
      <c r="C44" s="26" t="s">
        <v>4998</v>
      </c>
      <c r="D44" s="26">
        <v>1198159</v>
      </c>
      <c r="E44" s="26" t="s">
        <v>4961</v>
      </c>
    </row>
    <row r="45" spans="1:5" ht="13.5" thickBot="1" x14ac:dyDescent="0.25">
      <c r="A45" s="216"/>
      <c r="B45" s="217"/>
      <c r="C45" s="26" t="s">
        <v>4999</v>
      </c>
      <c r="D45" s="26">
        <v>1198160</v>
      </c>
      <c r="E45" s="26" t="s">
        <v>4961</v>
      </c>
    </row>
    <row r="46" spans="1:5" ht="13.5" thickBot="1" x14ac:dyDescent="0.25">
      <c r="A46" s="216"/>
      <c r="B46" s="217"/>
      <c r="C46" s="26" t="s">
        <v>5000</v>
      </c>
      <c r="D46" s="26">
        <v>1198161</v>
      </c>
      <c r="E46" s="26" t="s">
        <v>4961</v>
      </c>
    </row>
    <row r="47" spans="1:5" ht="13.5" thickBot="1" x14ac:dyDescent="0.25">
      <c r="A47" s="216"/>
      <c r="B47" s="217"/>
      <c r="C47" s="26" t="s">
        <v>5001</v>
      </c>
      <c r="D47" s="26">
        <v>1198162</v>
      </c>
      <c r="E47" s="26" t="s">
        <v>4961</v>
      </c>
    </row>
    <row r="48" spans="1:5" ht="13.5" thickBot="1" x14ac:dyDescent="0.25">
      <c r="A48" s="216"/>
      <c r="B48" s="217"/>
      <c r="C48" s="26" t="s">
        <v>5002</v>
      </c>
      <c r="D48" s="26">
        <v>1198163</v>
      </c>
      <c r="E48" s="26" t="s">
        <v>4961</v>
      </c>
    </row>
    <row r="49" spans="1:5" ht="13.5" thickBot="1" x14ac:dyDescent="0.25">
      <c r="A49" s="216"/>
      <c r="B49" s="217"/>
      <c r="C49" s="26" t="s">
        <v>5003</v>
      </c>
      <c r="D49" s="26">
        <v>1198164</v>
      </c>
      <c r="E49" s="26" t="s">
        <v>4961</v>
      </c>
    </row>
    <row r="50" spans="1:5" ht="13.5" thickBot="1" x14ac:dyDescent="0.25">
      <c r="A50" s="216"/>
      <c r="B50" s="217"/>
      <c r="C50" s="26" t="s">
        <v>5004</v>
      </c>
      <c r="D50" s="26">
        <v>1198165</v>
      </c>
      <c r="E50" s="26" t="s">
        <v>4961</v>
      </c>
    </row>
    <row r="51" spans="1:5" ht="13.5" thickBot="1" x14ac:dyDescent="0.25">
      <c r="A51" s="216"/>
      <c r="B51" s="217"/>
      <c r="C51" s="26" t="s">
        <v>5005</v>
      </c>
      <c r="D51" s="26">
        <v>1198166</v>
      </c>
      <c r="E51" s="26" t="s">
        <v>4961</v>
      </c>
    </row>
    <row r="52" spans="1:5" ht="13.5" thickBot="1" x14ac:dyDescent="0.25">
      <c r="A52" s="216"/>
      <c r="B52" s="217"/>
      <c r="C52" s="26" t="s">
        <v>5006</v>
      </c>
      <c r="D52" s="26">
        <v>1198167</v>
      </c>
      <c r="E52" s="26" t="s">
        <v>4961</v>
      </c>
    </row>
    <row r="53" spans="1:5" ht="13.5" thickBot="1" x14ac:dyDescent="0.25">
      <c r="A53" s="216"/>
      <c r="B53" s="217"/>
      <c r="C53" s="26" t="s">
        <v>5007</v>
      </c>
      <c r="D53" s="26">
        <v>1198168</v>
      </c>
      <c r="E53" s="26" t="s">
        <v>4961</v>
      </c>
    </row>
    <row r="54" spans="1:5" ht="13.5" thickBot="1" x14ac:dyDescent="0.25">
      <c r="A54" s="216"/>
      <c r="B54" s="217"/>
      <c r="C54" s="26" t="s">
        <v>5008</v>
      </c>
      <c r="D54" s="26">
        <v>1198169</v>
      </c>
      <c r="E54" s="26" t="s">
        <v>4961</v>
      </c>
    </row>
    <row r="55" spans="1:5" ht="13.5" thickBot="1" x14ac:dyDescent="0.25">
      <c r="A55" s="216"/>
      <c r="B55" s="217"/>
      <c r="C55" s="26" t="s">
        <v>5009</v>
      </c>
      <c r="D55" s="26">
        <v>1198170</v>
      </c>
      <c r="E55" s="26" t="s">
        <v>4961</v>
      </c>
    </row>
    <row r="56" spans="1:5" ht="13.5" thickBot="1" x14ac:dyDescent="0.25">
      <c r="A56" s="216"/>
      <c r="B56" s="217"/>
      <c r="C56" s="26" t="s">
        <v>5010</v>
      </c>
      <c r="D56" s="26">
        <v>1198171</v>
      </c>
      <c r="E56" s="26" t="s">
        <v>4961</v>
      </c>
    </row>
    <row r="57" spans="1:5" ht="13.5" thickBot="1" x14ac:dyDescent="0.25">
      <c r="A57" s="216"/>
      <c r="B57" s="217"/>
      <c r="C57" s="26" t="s">
        <v>5011</v>
      </c>
      <c r="D57" s="26">
        <v>1198172</v>
      </c>
      <c r="E57" s="26" t="s">
        <v>4961</v>
      </c>
    </row>
    <row r="58" spans="1:5" ht="13.5" thickBot="1" x14ac:dyDescent="0.25">
      <c r="A58" s="216"/>
      <c r="B58" s="217"/>
      <c r="C58" s="26" t="s">
        <v>5012</v>
      </c>
      <c r="D58" s="26">
        <v>1198173</v>
      </c>
      <c r="E58" s="26" t="s">
        <v>4961</v>
      </c>
    </row>
    <row r="59" spans="1:5" ht="13.5" thickBot="1" x14ac:dyDescent="0.25">
      <c r="A59" s="216"/>
      <c r="B59" s="217"/>
      <c r="C59" s="26" t="s">
        <v>5013</v>
      </c>
      <c r="D59" s="26">
        <v>1198174</v>
      </c>
      <c r="E59" s="26" t="s">
        <v>4961</v>
      </c>
    </row>
    <row r="60" spans="1:5" ht="13.5" thickBot="1" x14ac:dyDescent="0.25">
      <c r="A60" s="216"/>
      <c r="B60" s="217"/>
      <c r="C60" s="26" t="s">
        <v>5014</v>
      </c>
      <c r="D60" s="26">
        <v>1198175</v>
      </c>
      <c r="E60" s="26" t="s">
        <v>4961</v>
      </c>
    </row>
    <row r="61" spans="1:5" ht="13.5" thickBot="1" x14ac:dyDescent="0.25">
      <c r="A61" s="216"/>
      <c r="B61" s="217"/>
      <c r="C61" s="26" t="s">
        <v>5015</v>
      </c>
      <c r="D61" s="26">
        <v>1198176</v>
      </c>
      <c r="E61" s="26" t="s">
        <v>4961</v>
      </c>
    </row>
    <row r="62" spans="1:5" ht="13.5" thickBot="1" x14ac:dyDescent="0.25">
      <c r="A62" s="216"/>
      <c r="B62" s="217"/>
      <c r="C62" s="26" t="s">
        <v>5016</v>
      </c>
      <c r="D62" s="26">
        <v>1198177</v>
      </c>
      <c r="E62" s="26" t="s">
        <v>4961</v>
      </c>
    </row>
    <row r="63" spans="1:5" ht="13.5" thickBot="1" x14ac:dyDescent="0.25">
      <c r="A63" s="216"/>
      <c r="B63" s="217"/>
      <c r="C63" s="26" t="s">
        <v>5017</v>
      </c>
      <c r="D63" s="26">
        <v>1198178</v>
      </c>
      <c r="E63" s="26" t="s">
        <v>4961</v>
      </c>
    </row>
    <row r="64" spans="1:5" ht="13.5" thickBot="1" x14ac:dyDescent="0.25">
      <c r="A64" s="216"/>
      <c r="B64" s="217"/>
      <c r="C64" s="26" t="s">
        <v>5018</v>
      </c>
      <c r="D64" s="26">
        <v>1197697</v>
      </c>
      <c r="E64" s="26" t="s">
        <v>4961</v>
      </c>
    </row>
    <row r="65" spans="1:5" ht="13.5" thickBot="1" x14ac:dyDescent="0.25">
      <c r="A65" s="216"/>
      <c r="B65" s="217"/>
      <c r="C65" s="26" t="s">
        <v>5019</v>
      </c>
      <c r="D65" s="26">
        <v>1198179</v>
      </c>
      <c r="E65" s="26" t="s">
        <v>4961</v>
      </c>
    </row>
    <row r="66" spans="1:5" ht="13.5" thickBot="1" x14ac:dyDescent="0.25">
      <c r="A66" s="216"/>
      <c r="B66" s="217"/>
      <c r="C66" s="26" t="s">
        <v>5020</v>
      </c>
      <c r="D66" s="26">
        <v>1198180</v>
      </c>
      <c r="E66" s="26" t="s">
        <v>4961</v>
      </c>
    </row>
    <row r="67" spans="1:5" ht="13.5" thickBot="1" x14ac:dyDescent="0.25">
      <c r="A67" s="216"/>
      <c r="B67" s="217"/>
      <c r="C67" s="26" t="s">
        <v>5021</v>
      </c>
      <c r="D67" s="26">
        <v>1198181</v>
      </c>
      <c r="E67" s="26" t="s">
        <v>4961</v>
      </c>
    </row>
    <row r="68" spans="1:5" ht="13.5" thickBot="1" x14ac:dyDescent="0.25">
      <c r="A68" s="216"/>
      <c r="B68" s="217"/>
      <c r="C68" s="26" t="s">
        <v>5022</v>
      </c>
      <c r="D68" s="26">
        <v>1198182</v>
      </c>
      <c r="E68" s="26" t="s">
        <v>4961</v>
      </c>
    </row>
    <row r="69" spans="1:5" ht="13.5" thickBot="1" x14ac:dyDescent="0.25">
      <c r="A69" s="216"/>
      <c r="B69" s="217"/>
      <c r="C69" s="26" t="s">
        <v>5023</v>
      </c>
      <c r="D69" s="26">
        <v>1198183</v>
      </c>
      <c r="E69" s="26" t="s">
        <v>4961</v>
      </c>
    </row>
    <row r="70" spans="1:5" ht="13.5" thickBot="1" x14ac:dyDescent="0.25">
      <c r="A70" s="216"/>
      <c r="B70" s="217"/>
      <c r="C70" s="26" t="s">
        <v>5024</v>
      </c>
      <c r="D70" s="26">
        <v>1198184</v>
      </c>
      <c r="E70" s="26" t="s">
        <v>4961</v>
      </c>
    </row>
    <row r="71" spans="1:5" ht="13.5" thickBot="1" x14ac:dyDescent="0.25">
      <c r="A71" s="216"/>
      <c r="B71" s="217"/>
      <c r="C71" s="26" t="s">
        <v>5025</v>
      </c>
      <c r="D71" s="26">
        <v>1198185</v>
      </c>
      <c r="E71" s="26" t="s">
        <v>4961</v>
      </c>
    </row>
    <row r="72" spans="1:5" ht="13.5" thickBot="1" x14ac:dyDescent="0.25">
      <c r="A72" s="216"/>
      <c r="B72" s="217"/>
      <c r="C72" s="26" t="s">
        <v>5026</v>
      </c>
      <c r="D72" s="26">
        <v>1198186</v>
      </c>
      <c r="E72" s="26" t="s">
        <v>4961</v>
      </c>
    </row>
    <row r="73" spans="1:5" ht="13.5" thickBot="1" x14ac:dyDescent="0.25">
      <c r="A73" s="216"/>
      <c r="B73" s="217"/>
      <c r="C73" s="26" t="s">
        <v>5027</v>
      </c>
      <c r="D73" s="26">
        <v>1198187</v>
      </c>
      <c r="E73" s="26" t="s">
        <v>4961</v>
      </c>
    </row>
    <row r="74" spans="1:5" ht="13.5" thickBot="1" x14ac:dyDescent="0.25">
      <c r="A74" s="216"/>
      <c r="B74" s="217"/>
      <c r="C74" s="26" t="s">
        <v>5028</v>
      </c>
      <c r="D74" s="26">
        <v>1198188</v>
      </c>
      <c r="E74" s="26" t="s">
        <v>4961</v>
      </c>
    </row>
    <row r="75" spans="1:5" ht="13.5" thickBot="1" x14ac:dyDescent="0.25">
      <c r="A75" s="216"/>
      <c r="B75" s="217"/>
      <c r="C75" s="26" t="s">
        <v>5029</v>
      </c>
      <c r="D75" s="26">
        <v>1198189</v>
      </c>
      <c r="E75" s="26" t="s">
        <v>4961</v>
      </c>
    </row>
    <row r="76" spans="1:5" ht="13.5" thickBot="1" x14ac:dyDescent="0.25">
      <c r="A76" s="216"/>
      <c r="B76" s="217"/>
      <c r="C76" s="26" t="s">
        <v>5030</v>
      </c>
      <c r="D76" s="26">
        <v>1198190</v>
      </c>
      <c r="E76" s="26" t="s">
        <v>4961</v>
      </c>
    </row>
    <row r="77" spans="1:5" ht="13.5" thickBot="1" x14ac:dyDescent="0.25">
      <c r="A77" s="216"/>
      <c r="B77" s="217"/>
      <c r="C77" s="26" t="s">
        <v>5031</v>
      </c>
      <c r="D77" s="26">
        <v>1198191</v>
      </c>
      <c r="E77" s="26" t="s">
        <v>4961</v>
      </c>
    </row>
    <row r="78" spans="1:5" ht="13.5" thickBot="1" x14ac:dyDescent="0.25">
      <c r="A78" s="216"/>
      <c r="B78" s="217"/>
      <c r="C78" s="26" t="s">
        <v>5032</v>
      </c>
      <c r="D78" s="26">
        <v>1198192</v>
      </c>
      <c r="E78" s="26" t="s">
        <v>4961</v>
      </c>
    </row>
    <row r="79" spans="1:5" ht="13.5" thickBot="1" x14ac:dyDescent="0.25">
      <c r="A79" s="216"/>
      <c r="B79" s="217"/>
      <c r="C79" s="26" t="s">
        <v>5033</v>
      </c>
      <c r="D79" s="26">
        <v>1198193</v>
      </c>
      <c r="E79" s="26" t="s">
        <v>4961</v>
      </c>
    </row>
    <row r="80" spans="1:5" ht="13.5" thickBot="1" x14ac:dyDescent="0.25">
      <c r="A80" s="216"/>
      <c r="B80" s="217"/>
      <c r="C80" s="26" t="s">
        <v>5034</v>
      </c>
      <c r="D80" s="26">
        <v>1198194</v>
      </c>
      <c r="E80" s="26" t="s">
        <v>4961</v>
      </c>
    </row>
    <row r="81" spans="1:5" ht="13.5" thickBot="1" x14ac:dyDescent="0.25">
      <c r="A81" s="216"/>
      <c r="B81" s="217"/>
      <c r="C81" s="26" t="s">
        <v>5035</v>
      </c>
      <c r="D81" s="26">
        <v>2694387</v>
      </c>
      <c r="E81" s="26" t="s">
        <v>4961</v>
      </c>
    </row>
    <row r="82" spans="1:5" ht="13.5" thickBot="1" x14ac:dyDescent="0.25">
      <c r="A82" s="216"/>
      <c r="B82" s="217"/>
      <c r="C82" s="26" t="s">
        <v>5036</v>
      </c>
      <c r="D82" s="26">
        <v>2694388</v>
      </c>
      <c r="E82" s="26" t="s">
        <v>4961</v>
      </c>
    </row>
    <row r="83" spans="1:5" ht="13.5" thickBot="1" x14ac:dyDescent="0.25">
      <c r="A83" s="216"/>
      <c r="B83" s="217"/>
      <c r="C83" s="26" t="s">
        <v>5037</v>
      </c>
      <c r="D83" s="26">
        <v>2694389</v>
      </c>
      <c r="E83" s="26" t="s">
        <v>4961</v>
      </c>
    </row>
    <row r="84" spans="1:5" ht="13.5" thickBot="1" x14ac:dyDescent="0.25">
      <c r="A84" s="216"/>
      <c r="B84" s="217"/>
      <c r="C84" s="26" t="s">
        <v>5038</v>
      </c>
      <c r="D84" s="26">
        <v>2694391</v>
      </c>
      <c r="E84" s="26" t="s">
        <v>4961</v>
      </c>
    </row>
    <row r="85" spans="1:5" ht="13.5" thickBot="1" x14ac:dyDescent="0.25">
      <c r="A85" s="216"/>
      <c r="B85" s="217"/>
      <c r="C85" s="26" t="s">
        <v>5039</v>
      </c>
      <c r="D85" s="26">
        <v>2694393</v>
      </c>
      <c r="E85" s="26" t="s">
        <v>4961</v>
      </c>
    </row>
    <row r="86" spans="1:5" ht="13.5" thickBot="1" x14ac:dyDescent="0.25">
      <c r="A86" s="216"/>
      <c r="B86" s="217"/>
      <c r="C86" s="26" t="s">
        <v>5040</v>
      </c>
      <c r="D86" s="26">
        <v>2694394</v>
      </c>
      <c r="E86" s="26" t="s">
        <v>4961</v>
      </c>
    </row>
    <row r="87" spans="1:5" ht="13.5" thickBot="1" x14ac:dyDescent="0.25">
      <c r="A87" s="216"/>
      <c r="B87" s="217"/>
      <c r="C87" s="26" t="s">
        <v>5041</v>
      </c>
      <c r="D87" s="26">
        <v>2694395</v>
      </c>
      <c r="E87" s="26" t="s">
        <v>4961</v>
      </c>
    </row>
    <row r="88" spans="1:5" ht="13.5" thickBot="1" x14ac:dyDescent="0.25">
      <c r="A88" s="216"/>
      <c r="B88" s="217"/>
      <c r="C88" s="26" t="s">
        <v>5042</v>
      </c>
      <c r="D88" s="26">
        <v>2694409</v>
      </c>
      <c r="E88" s="26" t="s">
        <v>4961</v>
      </c>
    </row>
    <row r="89" spans="1:5" ht="13.5" thickBot="1" x14ac:dyDescent="0.25">
      <c r="A89" s="216"/>
      <c r="B89" s="217"/>
      <c r="C89" s="26" t="s">
        <v>5043</v>
      </c>
      <c r="D89" s="26">
        <v>2694410</v>
      </c>
      <c r="E89" s="26" t="s">
        <v>4961</v>
      </c>
    </row>
    <row r="90" spans="1:5" ht="13.5" thickBot="1" x14ac:dyDescent="0.25">
      <c r="A90" s="216"/>
      <c r="B90" s="217"/>
      <c r="C90" s="26" t="s">
        <v>5044</v>
      </c>
      <c r="D90" s="26">
        <v>2694411</v>
      </c>
      <c r="E90" s="26" t="s">
        <v>4961</v>
      </c>
    </row>
    <row r="91" spans="1:5" ht="13.5" thickBot="1" x14ac:dyDescent="0.25">
      <c r="A91" s="216"/>
      <c r="B91" s="217"/>
      <c r="C91" s="26" t="s">
        <v>5045</v>
      </c>
      <c r="D91" s="26">
        <v>2694413</v>
      </c>
      <c r="E91" s="26" t="s">
        <v>4961</v>
      </c>
    </row>
    <row r="92" spans="1:5" ht="13.5" thickBot="1" x14ac:dyDescent="0.25">
      <c r="A92" s="216"/>
      <c r="B92" s="217"/>
      <c r="C92" s="26" t="s">
        <v>5046</v>
      </c>
      <c r="D92" s="26">
        <v>2694414</v>
      </c>
      <c r="E92" s="26" t="s">
        <v>4961</v>
      </c>
    </row>
    <row r="93" spans="1:5" ht="13.5" thickBot="1" x14ac:dyDescent="0.25">
      <c r="A93" s="216"/>
      <c r="B93" s="217"/>
      <c r="C93" s="26" t="s">
        <v>5047</v>
      </c>
      <c r="D93" s="26">
        <v>2694415</v>
      </c>
      <c r="E93" s="26" t="s">
        <v>4961</v>
      </c>
    </row>
    <row r="94" spans="1:5" ht="13.5" thickBot="1" x14ac:dyDescent="0.25">
      <c r="A94" s="216"/>
      <c r="B94" s="217"/>
      <c r="C94" s="26" t="s">
        <v>5048</v>
      </c>
      <c r="D94" s="26">
        <v>2694416</v>
      </c>
      <c r="E94" s="26" t="s">
        <v>4961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6:B6"/>
    <mergeCell ref="A7:B94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colBreaks count="1" manualBreakCount="1">
    <brk id="4" max="9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2E0B-9E30-4620-B22F-43BBC15B7202}">
  <sheetPr codeName="Foglio18">
    <pageSetUpPr fitToPage="1"/>
  </sheetPr>
  <dimension ref="A1:J129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9" sqref="H9:O27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7.7109375" customWidth="1"/>
    <col min="7" max="7" width="15.7109375" customWidth="1"/>
    <col min="8" max="8" width="30.42578125" customWidth="1"/>
    <col min="9" max="9" width="28.42578125" customWidth="1"/>
    <col min="10" max="10" width="17.28515625" customWidth="1"/>
    <col min="11" max="11" width="18" customWidth="1"/>
    <col min="12" max="12" width="20.140625" customWidth="1"/>
    <col min="13" max="13" width="23.5703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customHeight="1" x14ac:dyDescent="0.2">
      <c r="A2" s="122">
        <v>7</v>
      </c>
      <c r="B2" s="126" t="s">
        <v>67</v>
      </c>
      <c r="C2" s="122" t="s">
        <v>3</v>
      </c>
      <c r="D2" s="123" t="s">
        <v>14</v>
      </c>
      <c r="E2" s="118">
        <v>904</v>
      </c>
      <c r="F2" s="125">
        <f>ROUND(452000,2)</f>
        <v>452000</v>
      </c>
      <c r="G2" s="5">
        <v>1</v>
      </c>
      <c r="H2" s="11" t="s">
        <v>39</v>
      </c>
      <c r="I2" s="5" t="s">
        <v>1203</v>
      </c>
      <c r="J2" s="6">
        <v>300</v>
      </c>
    </row>
    <row r="3" spans="1:10" ht="30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46</v>
      </c>
      <c r="I3" s="14" t="s">
        <v>1446</v>
      </c>
      <c r="J3" s="6">
        <v>330</v>
      </c>
    </row>
    <row r="4" spans="1:10" ht="4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47</v>
      </c>
      <c r="I4" s="14" t="s">
        <v>1538</v>
      </c>
      <c r="J4" s="9">
        <v>395</v>
      </c>
    </row>
    <row r="5" spans="1:10" ht="18.75" customHeight="1" x14ac:dyDescent="0.2">
      <c r="A5" s="122"/>
      <c r="B5" s="127"/>
      <c r="C5" s="122"/>
      <c r="D5" s="123"/>
      <c r="E5" s="120"/>
      <c r="F5" s="125"/>
      <c r="G5" s="5">
        <v>4</v>
      </c>
      <c r="H5" s="11" t="s">
        <v>48</v>
      </c>
      <c r="I5" s="5" t="s">
        <v>1763</v>
      </c>
      <c r="J5" s="9">
        <v>290</v>
      </c>
    </row>
    <row r="6" spans="1:10" ht="18.75" customHeight="1" x14ac:dyDescent="0.2">
      <c r="A6" s="122"/>
      <c r="B6" s="128"/>
      <c r="C6" s="122"/>
      <c r="D6" s="123"/>
      <c r="E6" s="119"/>
      <c r="F6" s="125"/>
      <c r="G6" s="5">
        <v>5</v>
      </c>
      <c r="H6" s="11" t="s">
        <v>49</v>
      </c>
      <c r="I6" s="5" t="s">
        <v>1861</v>
      </c>
      <c r="J6" s="9">
        <v>480</v>
      </c>
    </row>
    <row r="9" spans="1:10" ht="25.5" x14ac:dyDescent="0.2">
      <c r="A9" s="177" t="s">
        <v>34</v>
      </c>
      <c r="B9" s="177"/>
      <c r="C9" s="31" t="s">
        <v>87</v>
      </c>
      <c r="D9" s="31" t="s">
        <v>88</v>
      </c>
      <c r="E9" s="31" t="s">
        <v>89</v>
      </c>
      <c r="F9" s="31" t="s">
        <v>405</v>
      </c>
      <c r="G9" s="31" t="s">
        <v>406</v>
      </c>
    </row>
    <row r="10" spans="1:10" ht="63.75" x14ac:dyDescent="0.2">
      <c r="A10" s="112" t="s">
        <v>1203</v>
      </c>
      <c r="B10" s="112"/>
      <c r="C10" s="32" t="s">
        <v>1204</v>
      </c>
      <c r="D10" s="32" t="s">
        <v>1205</v>
      </c>
      <c r="E10" s="32" t="s">
        <v>1206</v>
      </c>
      <c r="F10" s="32" t="s">
        <v>1207</v>
      </c>
      <c r="G10" s="32">
        <v>1</v>
      </c>
    </row>
    <row r="11" spans="1:10" ht="63.75" x14ac:dyDescent="0.2">
      <c r="A11" s="112"/>
      <c r="B11" s="112"/>
      <c r="C11" s="32" t="s">
        <v>1208</v>
      </c>
      <c r="D11" s="32" t="s">
        <v>1205</v>
      </c>
      <c r="E11" s="32" t="s">
        <v>1206</v>
      </c>
      <c r="F11" s="32" t="s">
        <v>1209</v>
      </c>
      <c r="G11" s="32">
        <v>1</v>
      </c>
    </row>
    <row r="12" spans="1:10" ht="63.75" x14ac:dyDescent="0.2">
      <c r="A12" s="112"/>
      <c r="B12" s="112"/>
      <c r="C12" s="32" t="s">
        <v>1210</v>
      </c>
      <c r="D12" s="32" t="s">
        <v>1205</v>
      </c>
      <c r="E12" s="32" t="s">
        <v>1206</v>
      </c>
      <c r="F12" s="32" t="s">
        <v>1211</v>
      </c>
      <c r="G12" s="32">
        <v>1</v>
      </c>
    </row>
    <row r="13" spans="1:10" ht="63.75" x14ac:dyDescent="0.2">
      <c r="A13" s="112"/>
      <c r="B13" s="112"/>
      <c r="C13" s="32" t="s">
        <v>1212</v>
      </c>
      <c r="D13" s="32" t="s">
        <v>1205</v>
      </c>
      <c r="E13" s="32" t="s">
        <v>1206</v>
      </c>
      <c r="F13" s="32" t="s">
        <v>1213</v>
      </c>
      <c r="G13" s="32">
        <v>1</v>
      </c>
    </row>
    <row r="14" spans="1:10" ht="63.75" x14ac:dyDescent="0.2">
      <c r="A14" s="112"/>
      <c r="B14" s="112"/>
      <c r="C14" s="32" t="s">
        <v>1214</v>
      </c>
      <c r="D14" s="32" t="s">
        <v>1205</v>
      </c>
      <c r="E14" s="32" t="s">
        <v>1206</v>
      </c>
      <c r="F14" s="32" t="s">
        <v>1215</v>
      </c>
      <c r="G14" s="32">
        <v>1</v>
      </c>
    </row>
    <row r="15" spans="1:10" ht="63.75" x14ac:dyDescent="0.2">
      <c r="A15" s="112"/>
      <c r="B15" s="112"/>
      <c r="C15" s="32" t="s">
        <v>1216</v>
      </c>
      <c r="D15" s="32" t="s">
        <v>1205</v>
      </c>
      <c r="E15" s="32" t="s">
        <v>1206</v>
      </c>
      <c r="F15" s="32" t="s">
        <v>1217</v>
      </c>
      <c r="G15" s="32">
        <v>1</v>
      </c>
    </row>
    <row r="16" spans="1:10" ht="63.75" x14ac:dyDescent="0.2">
      <c r="A16" s="112"/>
      <c r="B16" s="112"/>
      <c r="C16" s="32" t="s">
        <v>1218</v>
      </c>
      <c r="D16" s="32" t="s">
        <v>1205</v>
      </c>
      <c r="E16" s="32" t="s">
        <v>1206</v>
      </c>
      <c r="F16" s="32" t="s">
        <v>1219</v>
      </c>
      <c r="G16" s="32">
        <v>1</v>
      </c>
    </row>
    <row r="17" spans="1:7" ht="63.75" x14ac:dyDescent="0.2">
      <c r="A17" s="112"/>
      <c r="B17" s="112"/>
      <c r="C17" s="32" t="s">
        <v>1220</v>
      </c>
      <c r="D17" s="32" t="s">
        <v>1205</v>
      </c>
      <c r="E17" s="32" t="s">
        <v>1206</v>
      </c>
      <c r="F17" s="32" t="s">
        <v>1221</v>
      </c>
      <c r="G17" s="32">
        <v>1</v>
      </c>
    </row>
    <row r="18" spans="1:7" ht="63.75" x14ac:dyDescent="0.2">
      <c r="A18" s="112"/>
      <c r="B18" s="112"/>
      <c r="C18" s="32" t="s">
        <v>1222</v>
      </c>
      <c r="D18" s="32" t="s">
        <v>1205</v>
      </c>
      <c r="E18" s="32" t="s">
        <v>1206</v>
      </c>
      <c r="F18" s="32" t="s">
        <v>1223</v>
      </c>
      <c r="G18" s="32">
        <v>1</v>
      </c>
    </row>
    <row r="19" spans="1:7" ht="63.75" x14ac:dyDescent="0.2">
      <c r="A19" s="112"/>
      <c r="B19" s="112"/>
      <c r="C19" s="32" t="s">
        <v>1224</v>
      </c>
      <c r="D19" s="32" t="s">
        <v>1205</v>
      </c>
      <c r="E19" s="32" t="s">
        <v>1206</v>
      </c>
      <c r="F19" s="32" t="s">
        <v>1225</v>
      </c>
      <c r="G19" s="32">
        <v>1</v>
      </c>
    </row>
    <row r="20" spans="1:7" ht="63.75" x14ac:dyDescent="0.2">
      <c r="A20" s="112"/>
      <c r="B20" s="112"/>
      <c r="C20" s="32" t="s">
        <v>1226</v>
      </c>
      <c r="D20" s="32" t="s">
        <v>1205</v>
      </c>
      <c r="E20" s="32" t="s">
        <v>1206</v>
      </c>
      <c r="F20" s="32" t="s">
        <v>1227</v>
      </c>
      <c r="G20" s="32">
        <v>1</v>
      </c>
    </row>
    <row r="21" spans="1:7" ht="63.75" x14ac:dyDescent="0.2">
      <c r="A21" s="112"/>
      <c r="B21" s="112"/>
      <c r="C21" s="32" t="s">
        <v>1228</v>
      </c>
      <c r="D21" s="32" t="s">
        <v>1205</v>
      </c>
      <c r="E21" s="32" t="s">
        <v>1206</v>
      </c>
      <c r="F21" s="32" t="s">
        <v>1229</v>
      </c>
      <c r="G21" s="32">
        <v>1</v>
      </c>
    </row>
    <row r="22" spans="1:7" ht="63.75" x14ac:dyDescent="0.2">
      <c r="A22" s="112"/>
      <c r="B22" s="112"/>
      <c r="C22" s="32" t="s">
        <v>1230</v>
      </c>
      <c r="D22" s="32" t="s">
        <v>1205</v>
      </c>
      <c r="E22" s="32" t="s">
        <v>1206</v>
      </c>
      <c r="F22" s="32" t="s">
        <v>1231</v>
      </c>
      <c r="G22" s="32">
        <v>1</v>
      </c>
    </row>
    <row r="23" spans="1:7" ht="63.75" x14ac:dyDescent="0.2">
      <c r="A23" s="112"/>
      <c r="B23" s="112"/>
      <c r="C23" s="32" t="s">
        <v>1232</v>
      </c>
      <c r="D23" s="32" t="s">
        <v>1205</v>
      </c>
      <c r="E23" s="32" t="s">
        <v>1206</v>
      </c>
      <c r="F23" s="32" t="s">
        <v>1233</v>
      </c>
      <c r="G23" s="32">
        <v>1</v>
      </c>
    </row>
    <row r="24" spans="1:7" ht="63.75" x14ac:dyDescent="0.2">
      <c r="A24" s="112"/>
      <c r="B24" s="112"/>
      <c r="C24" s="32" t="s">
        <v>1234</v>
      </c>
      <c r="D24" s="32" t="s">
        <v>1205</v>
      </c>
      <c r="E24" s="32" t="s">
        <v>1206</v>
      </c>
      <c r="F24" s="32" t="s">
        <v>1235</v>
      </c>
      <c r="G24" s="32">
        <v>1</v>
      </c>
    </row>
    <row r="25" spans="1:7" ht="63.75" x14ac:dyDescent="0.2">
      <c r="A25" s="112"/>
      <c r="B25" s="112"/>
      <c r="C25" s="32" t="s">
        <v>1236</v>
      </c>
      <c r="D25" s="32" t="s">
        <v>1205</v>
      </c>
      <c r="E25" s="32" t="s">
        <v>1206</v>
      </c>
      <c r="F25" s="32" t="s">
        <v>1237</v>
      </c>
      <c r="G25" s="32">
        <v>1</v>
      </c>
    </row>
    <row r="26" spans="1:7" ht="63.75" x14ac:dyDescent="0.2">
      <c r="A26" s="112"/>
      <c r="B26" s="112"/>
      <c r="C26" s="32" t="s">
        <v>1238</v>
      </c>
      <c r="D26" s="32" t="s">
        <v>1205</v>
      </c>
      <c r="E26" s="32" t="s">
        <v>1206</v>
      </c>
      <c r="F26" s="32" t="s">
        <v>1239</v>
      </c>
      <c r="G26" s="32">
        <v>1</v>
      </c>
    </row>
    <row r="27" spans="1:7" ht="63.75" x14ac:dyDescent="0.2">
      <c r="A27" s="112"/>
      <c r="B27" s="112"/>
      <c r="C27" s="32" t="s">
        <v>1240</v>
      </c>
      <c r="D27" s="32" t="s">
        <v>1205</v>
      </c>
      <c r="E27" s="32" t="s">
        <v>1206</v>
      </c>
      <c r="F27" s="32" t="s">
        <v>1241</v>
      </c>
      <c r="G27" s="32">
        <v>1</v>
      </c>
    </row>
    <row r="28" spans="1:7" ht="63.75" x14ac:dyDescent="0.2">
      <c r="A28" s="112"/>
      <c r="B28" s="112"/>
      <c r="C28" s="32" t="s">
        <v>1242</v>
      </c>
      <c r="D28" s="32" t="s">
        <v>1205</v>
      </c>
      <c r="E28" s="32" t="s">
        <v>1206</v>
      </c>
      <c r="F28" s="32" t="s">
        <v>1243</v>
      </c>
      <c r="G28" s="32">
        <v>1</v>
      </c>
    </row>
    <row r="29" spans="1:7" ht="63.75" x14ac:dyDescent="0.2">
      <c r="A29" s="112"/>
      <c r="B29" s="112"/>
      <c r="C29" s="32" t="s">
        <v>1244</v>
      </c>
      <c r="D29" s="32" t="s">
        <v>1205</v>
      </c>
      <c r="E29" s="32" t="s">
        <v>1206</v>
      </c>
      <c r="F29" s="32" t="s">
        <v>1245</v>
      </c>
      <c r="G29" s="32">
        <v>1</v>
      </c>
    </row>
    <row r="30" spans="1:7" ht="63.75" x14ac:dyDescent="0.2">
      <c r="A30" s="112"/>
      <c r="B30" s="112"/>
      <c r="C30" s="32" t="s">
        <v>1246</v>
      </c>
      <c r="D30" s="32" t="s">
        <v>1205</v>
      </c>
      <c r="E30" s="32" t="s">
        <v>1206</v>
      </c>
      <c r="F30" s="32" t="s">
        <v>1247</v>
      </c>
      <c r="G30" s="32">
        <v>1</v>
      </c>
    </row>
    <row r="31" spans="1:7" ht="63.75" x14ac:dyDescent="0.2">
      <c r="A31" s="112"/>
      <c r="B31" s="112"/>
      <c r="C31" s="32" t="s">
        <v>1248</v>
      </c>
      <c r="D31" s="32" t="s">
        <v>1205</v>
      </c>
      <c r="E31" s="32" t="s">
        <v>1206</v>
      </c>
      <c r="F31" s="32" t="s">
        <v>1249</v>
      </c>
      <c r="G31" s="32">
        <v>1</v>
      </c>
    </row>
    <row r="32" spans="1:7" ht="63.75" x14ac:dyDescent="0.2">
      <c r="A32" s="112"/>
      <c r="B32" s="112"/>
      <c r="C32" s="32" t="s">
        <v>1250</v>
      </c>
      <c r="D32" s="32" t="s">
        <v>1205</v>
      </c>
      <c r="E32" s="32" t="s">
        <v>1206</v>
      </c>
      <c r="F32" s="32" t="s">
        <v>1251</v>
      </c>
      <c r="G32" s="32">
        <v>1</v>
      </c>
    </row>
    <row r="33" spans="1:7" ht="63.75" x14ac:dyDescent="0.2">
      <c r="A33" s="112"/>
      <c r="B33" s="112"/>
      <c r="C33" s="32" t="s">
        <v>1252</v>
      </c>
      <c r="D33" s="32" t="s">
        <v>1205</v>
      </c>
      <c r="E33" s="32" t="s">
        <v>1206</v>
      </c>
      <c r="F33" s="32" t="s">
        <v>1253</v>
      </c>
      <c r="G33" s="32">
        <v>1</v>
      </c>
    </row>
    <row r="34" spans="1:7" ht="63.75" x14ac:dyDescent="0.2">
      <c r="A34" s="112"/>
      <c r="B34" s="112"/>
      <c r="C34" s="32" t="s">
        <v>1254</v>
      </c>
      <c r="D34" s="32" t="s">
        <v>1205</v>
      </c>
      <c r="E34" s="32" t="s">
        <v>1206</v>
      </c>
      <c r="F34" s="32" t="s">
        <v>1255</v>
      </c>
      <c r="G34" s="32">
        <v>1</v>
      </c>
    </row>
    <row r="35" spans="1:7" ht="63.75" x14ac:dyDescent="0.2">
      <c r="A35" s="112"/>
      <c r="B35" s="112"/>
      <c r="C35" s="32" t="s">
        <v>1256</v>
      </c>
      <c r="D35" s="32" t="s">
        <v>1205</v>
      </c>
      <c r="E35" s="32" t="s">
        <v>1206</v>
      </c>
      <c r="F35" s="32" t="s">
        <v>1257</v>
      </c>
      <c r="G35" s="32">
        <v>1</v>
      </c>
    </row>
    <row r="36" spans="1:7" ht="63.75" x14ac:dyDescent="0.2">
      <c r="A36" s="112"/>
      <c r="B36" s="112"/>
      <c r="C36" s="32" t="s">
        <v>1258</v>
      </c>
      <c r="D36" s="32" t="s">
        <v>1205</v>
      </c>
      <c r="E36" s="32" t="s">
        <v>1206</v>
      </c>
      <c r="F36" s="32" t="s">
        <v>1259</v>
      </c>
      <c r="G36" s="32">
        <v>1</v>
      </c>
    </row>
    <row r="37" spans="1:7" ht="63.75" x14ac:dyDescent="0.2">
      <c r="A37" s="112"/>
      <c r="B37" s="112"/>
      <c r="C37" s="32" t="s">
        <v>1260</v>
      </c>
      <c r="D37" s="32" t="s">
        <v>1205</v>
      </c>
      <c r="E37" s="32" t="s">
        <v>1206</v>
      </c>
      <c r="F37" s="32" t="s">
        <v>1261</v>
      </c>
      <c r="G37" s="32">
        <v>1</v>
      </c>
    </row>
    <row r="38" spans="1:7" ht="63.75" x14ac:dyDescent="0.2">
      <c r="A38" s="112"/>
      <c r="B38" s="112"/>
      <c r="C38" s="32" t="s">
        <v>1262</v>
      </c>
      <c r="D38" s="32" t="s">
        <v>1205</v>
      </c>
      <c r="E38" s="32" t="s">
        <v>1206</v>
      </c>
      <c r="F38" s="32" t="s">
        <v>1263</v>
      </c>
      <c r="G38" s="32">
        <v>1</v>
      </c>
    </row>
    <row r="39" spans="1:7" ht="63.75" x14ac:dyDescent="0.2">
      <c r="A39" s="112"/>
      <c r="B39" s="112"/>
      <c r="C39" s="32" t="s">
        <v>1264</v>
      </c>
      <c r="D39" s="32" t="s">
        <v>1205</v>
      </c>
      <c r="E39" s="32" t="s">
        <v>1206</v>
      </c>
      <c r="F39" s="32" t="s">
        <v>1265</v>
      </c>
      <c r="G39" s="32">
        <v>1</v>
      </c>
    </row>
    <row r="40" spans="1:7" ht="63.75" x14ac:dyDescent="0.2">
      <c r="A40" s="112"/>
      <c r="B40" s="112"/>
      <c r="C40" s="32" t="s">
        <v>1266</v>
      </c>
      <c r="D40" s="32" t="s">
        <v>1205</v>
      </c>
      <c r="E40" s="32" t="s">
        <v>1206</v>
      </c>
      <c r="F40" s="32" t="s">
        <v>1267</v>
      </c>
      <c r="G40" s="32">
        <v>1</v>
      </c>
    </row>
    <row r="41" spans="1:7" ht="63.75" x14ac:dyDescent="0.2">
      <c r="A41" s="112"/>
      <c r="B41" s="112"/>
      <c r="C41" s="32" t="s">
        <v>1268</v>
      </c>
      <c r="D41" s="32" t="s">
        <v>1205</v>
      </c>
      <c r="E41" s="32" t="s">
        <v>1206</v>
      </c>
      <c r="F41" s="32" t="s">
        <v>1269</v>
      </c>
      <c r="G41" s="32">
        <v>1</v>
      </c>
    </row>
    <row r="42" spans="1:7" ht="63.75" x14ac:dyDescent="0.2">
      <c r="A42" s="112"/>
      <c r="B42" s="112"/>
      <c r="C42" s="32" t="s">
        <v>1270</v>
      </c>
      <c r="D42" s="32" t="s">
        <v>1205</v>
      </c>
      <c r="E42" s="32" t="s">
        <v>1206</v>
      </c>
      <c r="F42" s="32" t="s">
        <v>1271</v>
      </c>
      <c r="G42" s="32">
        <v>1</v>
      </c>
    </row>
    <row r="43" spans="1:7" ht="63.75" x14ac:dyDescent="0.2">
      <c r="A43" s="112"/>
      <c r="B43" s="112"/>
      <c r="C43" s="32" t="s">
        <v>1272</v>
      </c>
      <c r="D43" s="32" t="s">
        <v>1205</v>
      </c>
      <c r="E43" s="32" t="s">
        <v>1206</v>
      </c>
      <c r="F43" s="32" t="s">
        <v>1273</v>
      </c>
      <c r="G43" s="32">
        <v>1</v>
      </c>
    </row>
    <row r="44" spans="1:7" ht="63.75" x14ac:dyDescent="0.2">
      <c r="A44" s="112"/>
      <c r="B44" s="112"/>
      <c r="C44" s="32" t="s">
        <v>1274</v>
      </c>
      <c r="D44" s="32" t="s">
        <v>1205</v>
      </c>
      <c r="E44" s="32" t="s">
        <v>1206</v>
      </c>
      <c r="F44" s="32" t="s">
        <v>1275</v>
      </c>
      <c r="G44" s="32">
        <v>1</v>
      </c>
    </row>
    <row r="45" spans="1:7" ht="63.75" x14ac:dyDescent="0.2">
      <c r="A45" s="112"/>
      <c r="B45" s="112"/>
      <c r="C45" s="32" t="s">
        <v>1276</v>
      </c>
      <c r="D45" s="32" t="s">
        <v>1205</v>
      </c>
      <c r="E45" s="32" t="s">
        <v>1206</v>
      </c>
      <c r="F45" s="32" t="s">
        <v>1277</v>
      </c>
      <c r="G45" s="32">
        <v>1</v>
      </c>
    </row>
    <row r="46" spans="1:7" ht="63.75" x14ac:dyDescent="0.2">
      <c r="A46" s="112"/>
      <c r="B46" s="112"/>
      <c r="C46" s="32" t="s">
        <v>1278</v>
      </c>
      <c r="D46" s="32" t="s">
        <v>1205</v>
      </c>
      <c r="E46" s="32" t="s">
        <v>1206</v>
      </c>
      <c r="F46" s="32" t="s">
        <v>1279</v>
      </c>
      <c r="G46" s="32">
        <v>1</v>
      </c>
    </row>
    <row r="47" spans="1:7" ht="63.75" x14ac:dyDescent="0.2">
      <c r="A47" s="112"/>
      <c r="B47" s="112"/>
      <c r="C47" s="32" t="s">
        <v>1280</v>
      </c>
      <c r="D47" s="32" t="s">
        <v>1205</v>
      </c>
      <c r="E47" s="32" t="s">
        <v>1206</v>
      </c>
      <c r="F47" s="32" t="s">
        <v>1281</v>
      </c>
      <c r="G47" s="32">
        <v>1</v>
      </c>
    </row>
    <row r="48" spans="1:7" ht="63.75" x14ac:dyDescent="0.2">
      <c r="A48" s="112"/>
      <c r="B48" s="112"/>
      <c r="C48" s="32" t="s">
        <v>1282</v>
      </c>
      <c r="D48" s="32" t="s">
        <v>1205</v>
      </c>
      <c r="E48" s="32" t="s">
        <v>1206</v>
      </c>
      <c r="F48" s="32" t="s">
        <v>1283</v>
      </c>
      <c r="G48" s="32">
        <v>1</v>
      </c>
    </row>
    <row r="49" spans="1:7" ht="63.75" x14ac:dyDescent="0.2">
      <c r="A49" s="112"/>
      <c r="B49" s="112"/>
      <c r="C49" s="32" t="s">
        <v>1284</v>
      </c>
      <c r="D49" s="32" t="s">
        <v>1205</v>
      </c>
      <c r="E49" s="32" t="s">
        <v>1206</v>
      </c>
      <c r="F49" s="32" t="s">
        <v>1285</v>
      </c>
      <c r="G49" s="32">
        <v>1</v>
      </c>
    </row>
    <row r="50" spans="1:7" ht="63.75" x14ac:dyDescent="0.2">
      <c r="A50" s="112"/>
      <c r="B50" s="112"/>
      <c r="C50" s="32" t="s">
        <v>1286</v>
      </c>
      <c r="D50" s="32" t="s">
        <v>1205</v>
      </c>
      <c r="E50" s="32" t="s">
        <v>1206</v>
      </c>
      <c r="F50" s="32" t="s">
        <v>1287</v>
      </c>
      <c r="G50" s="32">
        <v>1</v>
      </c>
    </row>
    <row r="51" spans="1:7" ht="63.75" x14ac:dyDescent="0.2">
      <c r="A51" s="112"/>
      <c r="B51" s="112"/>
      <c r="C51" s="32" t="s">
        <v>1288</v>
      </c>
      <c r="D51" s="32" t="s">
        <v>1205</v>
      </c>
      <c r="E51" s="32" t="s">
        <v>1206</v>
      </c>
      <c r="F51" s="32" t="s">
        <v>1289</v>
      </c>
      <c r="G51" s="32">
        <v>1</v>
      </c>
    </row>
    <row r="52" spans="1:7" ht="63.75" x14ac:dyDescent="0.2">
      <c r="A52" s="112"/>
      <c r="B52" s="112"/>
      <c r="C52" s="32" t="s">
        <v>1290</v>
      </c>
      <c r="D52" s="32" t="s">
        <v>1205</v>
      </c>
      <c r="E52" s="32" t="s">
        <v>1206</v>
      </c>
      <c r="F52" s="32" t="s">
        <v>1291</v>
      </c>
      <c r="G52" s="32">
        <v>1</v>
      </c>
    </row>
    <row r="53" spans="1:7" ht="63.75" x14ac:dyDescent="0.2">
      <c r="A53" s="112"/>
      <c r="B53" s="112"/>
      <c r="C53" s="32" t="s">
        <v>1292</v>
      </c>
      <c r="D53" s="32" t="s">
        <v>1205</v>
      </c>
      <c r="E53" s="32" t="s">
        <v>1206</v>
      </c>
      <c r="F53" s="32" t="s">
        <v>1293</v>
      </c>
      <c r="G53" s="32">
        <v>1</v>
      </c>
    </row>
    <row r="54" spans="1:7" ht="63.75" x14ac:dyDescent="0.2">
      <c r="A54" s="112"/>
      <c r="B54" s="112"/>
      <c r="C54" s="32" t="s">
        <v>1294</v>
      </c>
      <c r="D54" s="32" t="s">
        <v>1205</v>
      </c>
      <c r="E54" s="32" t="s">
        <v>1206</v>
      </c>
      <c r="F54" s="32" t="s">
        <v>1295</v>
      </c>
      <c r="G54" s="32">
        <v>1</v>
      </c>
    </row>
    <row r="55" spans="1:7" ht="63.75" x14ac:dyDescent="0.2">
      <c r="A55" s="112"/>
      <c r="B55" s="112"/>
      <c r="C55" s="32" t="s">
        <v>1296</v>
      </c>
      <c r="D55" s="32" t="s">
        <v>1205</v>
      </c>
      <c r="E55" s="32" t="s">
        <v>1206</v>
      </c>
      <c r="F55" s="32" t="s">
        <v>1297</v>
      </c>
      <c r="G55" s="32">
        <v>1</v>
      </c>
    </row>
    <row r="56" spans="1:7" ht="63.75" x14ac:dyDescent="0.2">
      <c r="A56" s="112"/>
      <c r="B56" s="112"/>
      <c r="C56" s="32" t="s">
        <v>1298</v>
      </c>
      <c r="D56" s="32" t="s">
        <v>1205</v>
      </c>
      <c r="E56" s="32" t="s">
        <v>1206</v>
      </c>
      <c r="F56" s="32" t="s">
        <v>1299</v>
      </c>
      <c r="G56" s="32">
        <v>1</v>
      </c>
    </row>
    <row r="57" spans="1:7" ht="63.75" x14ac:dyDescent="0.2">
      <c r="A57" s="112"/>
      <c r="B57" s="112"/>
      <c r="C57" s="32" t="s">
        <v>1300</v>
      </c>
      <c r="D57" s="32" t="s">
        <v>1205</v>
      </c>
      <c r="E57" s="32" t="s">
        <v>1206</v>
      </c>
      <c r="F57" s="32" t="s">
        <v>1301</v>
      </c>
      <c r="G57" s="32">
        <v>1</v>
      </c>
    </row>
    <row r="58" spans="1:7" ht="63.75" x14ac:dyDescent="0.2">
      <c r="A58" s="112"/>
      <c r="B58" s="112"/>
      <c r="C58" s="32" t="s">
        <v>1302</v>
      </c>
      <c r="D58" s="32" t="s">
        <v>1205</v>
      </c>
      <c r="E58" s="32" t="s">
        <v>1206</v>
      </c>
      <c r="F58" s="32" t="s">
        <v>1303</v>
      </c>
      <c r="G58" s="32">
        <v>1</v>
      </c>
    </row>
    <row r="59" spans="1:7" ht="63.75" x14ac:dyDescent="0.2">
      <c r="A59" s="112"/>
      <c r="B59" s="112"/>
      <c r="C59" s="32" t="s">
        <v>1304</v>
      </c>
      <c r="D59" s="32" t="s">
        <v>1205</v>
      </c>
      <c r="E59" s="32" t="s">
        <v>1206</v>
      </c>
      <c r="F59" s="32" t="s">
        <v>1305</v>
      </c>
      <c r="G59" s="32">
        <v>1</v>
      </c>
    </row>
    <row r="60" spans="1:7" ht="63.75" x14ac:dyDescent="0.2">
      <c r="A60" s="112"/>
      <c r="B60" s="112"/>
      <c r="C60" s="32" t="s">
        <v>1306</v>
      </c>
      <c r="D60" s="32" t="s">
        <v>1205</v>
      </c>
      <c r="E60" s="32" t="s">
        <v>1206</v>
      </c>
      <c r="F60" s="32" t="s">
        <v>1307</v>
      </c>
      <c r="G60" s="32">
        <v>1</v>
      </c>
    </row>
    <row r="61" spans="1:7" ht="63.75" x14ac:dyDescent="0.2">
      <c r="A61" s="112"/>
      <c r="B61" s="112"/>
      <c r="C61" s="32" t="s">
        <v>1308</v>
      </c>
      <c r="D61" s="32" t="s">
        <v>1205</v>
      </c>
      <c r="E61" s="32" t="s">
        <v>1206</v>
      </c>
      <c r="F61" s="32" t="s">
        <v>1309</v>
      </c>
      <c r="G61" s="32">
        <v>1</v>
      </c>
    </row>
    <row r="62" spans="1:7" ht="63.75" x14ac:dyDescent="0.2">
      <c r="A62" s="112"/>
      <c r="B62" s="112"/>
      <c r="C62" s="32" t="s">
        <v>1310</v>
      </c>
      <c r="D62" s="32" t="s">
        <v>1205</v>
      </c>
      <c r="E62" s="32" t="s">
        <v>1206</v>
      </c>
      <c r="F62" s="32" t="s">
        <v>1311</v>
      </c>
      <c r="G62" s="32">
        <v>1</v>
      </c>
    </row>
    <row r="63" spans="1:7" ht="63.75" x14ac:dyDescent="0.2">
      <c r="A63" s="112"/>
      <c r="B63" s="112"/>
      <c r="C63" s="32" t="s">
        <v>1312</v>
      </c>
      <c r="D63" s="32" t="s">
        <v>1205</v>
      </c>
      <c r="E63" s="32" t="s">
        <v>1206</v>
      </c>
      <c r="F63" s="32" t="s">
        <v>1313</v>
      </c>
      <c r="G63" s="32">
        <v>1</v>
      </c>
    </row>
    <row r="64" spans="1:7" ht="63.75" x14ac:dyDescent="0.2">
      <c r="A64" s="112"/>
      <c r="B64" s="112"/>
      <c r="C64" s="32" t="s">
        <v>1314</v>
      </c>
      <c r="D64" s="32" t="s">
        <v>1205</v>
      </c>
      <c r="E64" s="32" t="s">
        <v>1206</v>
      </c>
      <c r="F64" s="32" t="s">
        <v>1315</v>
      </c>
      <c r="G64" s="32">
        <v>1</v>
      </c>
    </row>
    <row r="65" spans="1:7" ht="63.75" x14ac:dyDescent="0.2">
      <c r="A65" s="112"/>
      <c r="B65" s="112"/>
      <c r="C65" s="32" t="s">
        <v>1316</v>
      </c>
      <c r="D65" s="32" t="s">
        <v>1205</v>
      </c>
      <c r="E65" s="32" t="s">
        <v>1206</v>
      </c>
      <c r="F65" s="32" t="s">
        <v>1317</v>
      </c>
      <c r="G65" s="32">
        <v>1</v>
      </c>
    </row>
    <row r="66" spans="1:7" ht="63.75" x14ac:dyDescent="0.2">
      <c r="A66" s="112"/>
      <c r="B66" s="112"/>
      <c r="C66" s="32" t="s">
        <v>1318</v>
      </c>
      <c r="D66" s="32" t="s">
        <v>1205</v>
      </c>
      <c r="E66" s="32" t="s">
        <v>1206</v>
      </c>
      <c r="F66" s="32" t="s">
        <v>1319</v>
      </c>
      <c r="G66" s="32">
        <v>1</v>
      </c>
    </row>
    <row r="67" spans="1:7" ht="63.75" x14ac:dyDescent="0.2">
      <c r="A67" s="112"/>
      <c r="B67" s="112"/>
      <c r="C67" s="32" t="s">
        <v>1320</v>
      </c>
      <c r="D67" s="32" t="s">
        <v>1205</v>
      </c>
      <c r="E67" s="32" t="s">
        <v>1206</v>
      </c>
      <c r="F67" s="32" t="s">
        <v>1321</v>
      </c>
      <c r="G67" s="32">
        <v>1</v>
      </c>
    </row>
    <row r="68" spans="1:7" ht="63.75" x14ac:dyDescent="0.2">
      <c r="A68" s="112"/>
      <c r="B68" s="112"/>
      <c r="C68" s="32" t="s">
        <v>1322</v>
      </c>
      <c r="D68" s="32" t="s">
        <v>1205</v>
      </c>
      <c r="E68" s="32" t="s">
        <v>1206</v>
      </c>
      <c r="F68" s="32" t="s">
        <v>1323</v>
      </c>
      <c r="G68" s="32">
        <v>1</v>
      </c>
    </row>
    <row r="69" spans="1:7" ht="63.75" x14ac:dyDescent="0.2">
      <c r="A69" s="112"/>
      <c r="B69" s="112"/>
      <c r="C69" s="32" t="s">
        <v>1324</v>
      </c>
      <c r="D69" s="32" t="s">
        <v>1205</v>
      </c>
      <c r="E69" s="32" t="s">
        <v>1206</v>
      </c>
      <c r="F69" s="32" t="s">
        <v>1325</v>
      </c>
      <c r="G69" s="32">
        <v>1</v>
      </c>
    </row>
    <row r="70" spans="1:7" ht="63.75" x14ac:dyDescent="0.2">
      <c r="A70" s="112"/>
      <c r="B70" s="112"/>
      <c r="C70" s="32" t="s">
        <v>1326</v>
      </c>
      <c r="D70" s="32" t="s">
        <v>1205</v>
      </c>
      <c r="E70" s="32" t="s">
        <v>1206</v>
      </c>
      <c r="F70" s="32" t="s">
        <v>1327</v>
      </c>
      <c r="G70" s="32">
        <v>1</v>
      </c>
    </row>
    <row r="71" spans="1:7" ht="63.75" x14ac:dyDescent="0.2">
      <c r="A71" s="112"/>
      <c r="B71" s="112"/>
      <c r="C71" s="32" t="s">
        <v>1328</v>
      </c>
      <c r="D71" s="32" t="s">
        <v>1205</v>
      </c>
      <c r="E71" s="32" t="s">
        <v>1206</v>
      </c>
      <c r="F71" s="32" t="s">
        <v>1329</v>
      </c>
      <c r="G71" s="32">
        <v>1</v>
      </c>
    </row>
    <row r="72" spans="1:7" ht="63.75" x14ac:dyDescent="0.2">
      <c r="A72" s="112"/>
      <c r="B72" s="112"/>
      <c r="C72" s="32" t="s">
        <v>1330</v>
      </c>
      <c r="D72" s="32" t="s">
        <v>1205</v>
      </c>
      <c r="E72" s="32" t="s">
        <v>1206</v>
      </c>
      <c r="F72" s="32" t="s">
        <v>1331</v>
      </c>
      <c r="G72" s="32">
        <v>1</v>
      </c>
    </row>
    <row r="73" spans="1:7" ht="63.75" x14ac:dyDescent="0.2">
      <c r="A73" s="112"/>
      <c r="B73" s="112"/>
      <c r="C73" s="32" t="s">
        <v>1332</v>
      </c>
      <c r="D73" s="32" t="s">
        <v>1205</v>
      </c>
      <c r="E73" s="32" t="s">
        <v>1206</v>
      </c>
      <c r="F73" s="32" t="s">
        <v>1333</v>
      </c>
      <c r="G73" s="32">
        <v>1</v>
      </c>
    </row>
    <row r="74" spans="1:7" ht="63.75" x14ac:dyDescent="0.2">
      <c r="A74" s="112"/>
      <c r="B74" s="112"/>
      <c r="C74" s="32" t="s">
        <v>1334</v>
      </c>
      <c r="D74" s="32" t="s">
        <v>1205</v>
      </c>
      <c r="E74" s="32" t="s">
        <v>1206</v>
      </c>
      <c r="F74" s="32" t="s">
        <v>1335</v>
      </c>
      <c r="G74" s="32">
        <v>1</v>
      </c>
    </row>
    <row r="75" spans="1:7" ht="63.75" x14ac:dyDescent="0.2">
      <c r="A75" s="112"/>
      <c r="B75" s="112"/>
      <c r="C75" s="32" t="s">
        <v>1336</v>
      </c>
      <c r="D75" s="32" t="s">
        <v>1205</v>
      </c>
      <c r="E75" s="32" t="s">
        <v>1206</v>
      </c>
      <c r="F75" s="32" t="s">
        <v>1337</v>
      </c>
      <c r="G75" s="32">
        <v>1</v>
      </c>
    </row>
    <row r="76" spans="1:7" ht="63.75" x14ac:dyDescent="0.2">
      <c r="A76" s="112"/>
      <c r="B76" s="112"/>
      <c r="C76" s="32" t="s">
        <v>1338</v>
      </c>
      <c r="D76" s="32" t="s">
        <v>1205</v>
      </c>
      <c r="E76" s="32" t="s">
        <v>1206</v>
      </c>
      <c r="F76" s="32" t="s">
        <v>1339</v>
      </c>
      <c r="G76" s="32">
        <v>1</v>
      </c>
    </row>
    <row r="77" spans="1:7" ht="63.75" x14ac:dyDescent="0.2">
      <c r="A77" s="112"/>
      <c r="B77" s="112"/>
      <c r="C77" s="32" t="s">
        <v>1340</v>
      </c>
      <c r="D77" s="32" t="s">
        <v>1205</v>
      </c>
      <c r="E77" s="32" t="s">
        <v>1206</v>
      </c>
      <c r="F77" s="32" t="s">
        <v>1341</v>
      </c>
      <c r="G77" s="32">
        <v>1</v>
      </c>
    </row>
    <row r="78" spans="1:7" ht="63.75" x14ac:dyDescent="0.2">
      <c r="A78" s="112"/>
      <c r="B78" s="112"/>
      <c r="C78" s="32" t="s">
        <v>1342</v>
      </c>
      <c r="D78" s="32" t="s">
        <v>1205</v>
      </c>
      <c r="E78" s="32" t="s">
        <v>1206</v>
      </c>
      <c r="F78" s="32" t="s">
        <v>1343</v>
      </c>
      <c r="G78" s="32">
        <v>1</v>
      </c>
    </row>
    <row r="79" spans="1:7" ht="63.75" x14ac:dyDescent="0.2">
      <c r="A79" s="112"/>
      <c r="B79" s="112"/>
      <c r="C79" s="32" t="s">
        <v>1344</v>
      </c>
      <c r="D79" s="32" t="s">
        <v>1205</v>
      </c>
      <c r="E79" s="32" t="s">
        <v>1206</v>
      </c>
      <c r="F79" s="32" t="s">
        <v>1345</v>
      </c>
      <c r="G79" s="32">
        <v>1</v>
      </c>
    </row>
    <row r="80" spans="1:7" ht="63.75" x14ac:dyDescent="0.2">
      <c r="A80" s="112"/>
      <c r="B80" s="112"/>
      <c r="C80" s="32" t="s">
        <v>1346</v>
      </c>
      <c r="D80" s="32" t="s">
        <v>1205</v>
      </c>
      <c r="E80" s="32" t="s">
        <v>1206</v>
      </c>
      <c r="F80" s="32" t="s">
        <v>1347</v>
      </c>
      <c r="G80" s="32">
        <v>1</v>
      </c>
    </row>
    <row r="81" spans="1:7" ht="63.75" x14ac:dyDescent="0.2">
      <c r="A81" s="112"/>
      <c r="B81" s="112"/>
      <c r="C81" s="32" t="s">
        <v>1348</v>
      </c>
      <c r="D81" s="32" t="s">
        <v>1205</v>
      </c>
      <c r="E81" s="32" t="s">
        <v>1206</v>
      </c>
      <c r="F81" s="32" t="s">
        <v>1349</v>
      </c>
      <c r="G81" s="32">
        <v>1</v>
      </c>
    </row>
    <row r="82" spans="1:7" ht="63.75" x14ac:dyDescent="0.2">
      <c r="A82" s="112"/>
      <c r="B82" s="112"/>
      <c r="C82" s="32" t="s">
        <v>1350</v>
      </c>
      <c r="D82" s="32" t="s">
        <v>1205</v>
      </c>
      <c r="E82" s="32" t="s">
        <v>1206</v>
      </c>
      <c r="F82" s="32" t="s">
        <v>1351</v>
      </c>
      <c r="G82" s="32">
        <v>1</v>
      </c>
    </row>
    <row r="83" spans="1:7" ht="63.75" x14ac:dyDescent="0.2">
      <c r="A83" s="112"/>
      <c r="B83" s="112"/>
      <c r="C83" s="32" t="s">
        <v>1352</v>
      </c>
      <c r="D83" s="32" t="s">
        <v>1205</v>
      </c>
      <c r="E83" s="32" t="s">
        <v>1206</v>
      </c>
      <c r="F83" s="32" t="s">
        <v>1353</v>
      </c>
      <c r="G83" s="32">
        <v>1</v>
      </c>
    </row>
    <row r="84" spans="1:7" ht="63.75" x14ac:dyDescent="0.2">
      <c r="A84" s="112"/>
      <c r="B84" s="112"/>
      <c r="C84" s="32" t="s">
        <v>1354</v>
      </c>
      <c r="D84" s="32" t="s">
        <v>1205</v>
      </c>
      <c r="E84" s="32" t="s">
        <v>1206</v>
      </c>
      <c r="F84" s="32" t="s">
        <v>1355</v>
      </c>
      <c r="G84" s="32">
        <v>1</v>
      </c>
    </row>
    <row r="85" spans="1:7" ht="63.75" x14ac:dyDescent="0.2">
      <c r="A85" s="112"/>
      <c r="B85" s="112"/>
      <c r="C85" s="32" t="s">
        <v>1356</v>
      </c>
      <c r="D85" s="32" t="s">
        <v>1205</v>
      </c>
      <c r="E85" s="32" t="s">
        <v>1206</v>
      </c>
      <c r="F85" s="32" t="s">
        <v>1357</v>
      </c>
      <c r="G85" s="32">
        <v>1</v>
      </c>
    </row>
    <row r="86" spans="1:7" ht="63.75" x14ac:dyDescent="0.2">
      <c r="A86" s="112"/>
      <c r="B86" s="112"/>
      <c r="C86" s="32" t="s">
        <v>1358</v>
      </c>
      <c r="D86" s="32" t="s">
        <v>1205</v>
      </c>
      <c r="E86" s="32" t="s">
        <v>1206</v>
      </c>
      <c r="F86" s="32" t="s">
        <v>1359</v>
      </c>
      <c r="G86" s="32">
        <v>1</v>
      </c>
    </row>
    <row r="87" spans="1:7" ht="63.75" x14ac:dyDescent="0.2">
      <c r="A87" s="112"/>
      <c r="B87" s="112"/>
      <c r="C87" s="32" t="s">
        <v>1360</v>
      </c>
      <c r="D87" s="32" t="s">
        <v>1205</v>
      </c>
      <c r="E87" s="32" t="s">
        <v>1206</v>
      </c>
      <c r="F87" s="32" t="s">
        <v>1361</v>
      </c>
      <c r="G87" s="32">
        <v>1</v>
      </c>
    </row>
    <row r="88" spans="1:7" ht="63.75" x14ac:dyDescent="0.2">
      <c r="A88" s="112"/>
      <c r="B88" s="112"/>
      <c r="C88" s="32" t="s">
        <v>1362</v>
      </c>
      <c r="D88" s="32" t="s">
        <v>1205</v>
      </c>
      <c r="E88" s="32" t="s">
        <v>1206</v>
      </c>
      <c r="F88" s="32" t="s">
        <v>1363</v>
      </c>
      <c r="G88" s="32">
        <v>1</v>
      </c>
    </row>
    <row r="89" spans="1:7" ht="63.75" x14ac:dyDescent="0.2">
      <c r="A89" s="112"/>
      <c r="B89" s="112"/>
      <c r="C89" s="32" t="s">
        <v>1364</v>
      </c>
      <c r="D89" s="32" t="s">
        <v>1205</v>
      </c>
      <c r="E89" s="32" t="s">
        <v>1206</v>
      </c>
      <c r="F89" s="32" t="s">
        <v>1365</v>
      </c>
      <c r="G89" s="32">
        <v>1</v>
      </c>
    </row>
    <row r="90" spans="1:7" ht="63.75" x14ac:dyDescent="0.2">
      <c r="A90" s="112"/>
      <c r="B90" s="112"/>
      <c r="C90" s="32" t="s">
        <v>1366</v>
      </c>
      <c r="D90" s="32" t="s">
        <v>1205</v>
      </c>
      <c r="E90" s="32" t="s">
        <v>1206</v>
      </c>
      <c r="F90" s="32" t="s">
        <v>1367</v>
      </c>
      <c r="G90" s="32">
        <v>1</v>
      </c>
    </row>
    <row r="91" spans="1:7" ht="63.75" x14ac:dyDescent="0.2">
      <c r="A91" s="112"/>
      <c r="B91" s="112"/>
      <c r="C91" s="32" t="s">
        <v>1368</v>
      </c>
      <c r="D91" s="32" t="s">
        <v>1205</v>
      </c>
      <c r="E91" s="32" t="s">
        <v>1206</v>
      </c>
      <c r="F91" s="32" t="s">
        <v>1369</v>
      </c>
      <c r="G91" s="32">
        <v>1</v>
      </c>
    </row>
    <row r="92" spans="1:7" ht="63.75" x14ac:dyDescent="0.2">
      <c r="A92" s="112"/>
      <c r="B92" s="112"/>
      <c r="C92" s="32" t="s">
        <v>1370</v>
      </c>
      <c r="D92" s="32" t="s">
        <v>1205</v>
      </c>
      <c r="E92" s="32" t="s">
        <v>1206</v>
      </c>
      <c r="F92" s="32" t="s">
        <v>1371</v>
      </c>
      <c r="G92" s="32">
        <v>1</v>
      </c>
    </row>
    <row r="93" spans="1:7" ht="63.75" x14ac:dyDescent="0.2">
      <c r="A93" s="112"/>
      <c r="B93" s="112"/>
      <c r="C93" s="32" t="s">
        <v>1372</v>
      </c>
      <c r="D93" s="32" t="s">
        <v>1205</v>
      </c>
      <c r="E93" s="32" t="s">
        <v>1206</v>
      </c>
      <c r="F93" s="32" t="s">
        <v>1373</v>
      </c>
      <c r="G93" s="32">
        <v>1</v>
      </c>
    </row>
    <row r="94" spans="1:7" ht="63.75" x14ac:dyDescent="0.2">
      <c r="A94" s="112"/>
      <c r="B94" s="112"/>
      <c r="C94" s="32" t="s">
        <v>1374</v>
      </c>
      <c r="D94" s="32" t="s">
        <v>1205</v>
      </c>
      <c r="E94" s="32" t="s">
        <v>1206</v>
      </c>
      <c r="F94" s="32" t="s">
        <v>1375</v>
      </c>
      <c r="G94" s="32">
        <v>1</v>
      </c>
    </row>
    <row r="95" spans="1:7" ht="63.75" x14ac:dyDescent="0.2">
      <c r="A95" s="112"/>
      <c r="B95" s="112"/>
      <c r="C95" s="32" t="s">
        <v>1376</v>
      </c>
      <c r="D95" s="32" t="s">
        <v>1205</v>
      </c>
      <c r="E95" s="32" t="s">
        <v>1206</v>
      </c>
      <c r="F95" s="32" t="s">
        <v>1377</v>
      </c>
      <c r="G95" s="32">
        <v>1</v>
      </c>
    </row>
    <row r="96" spans="1:7" ht="63.75" x14ac:dyDescent="0.2">
      <c r="A96" s="112"/>
      <c r="B96" s="112"/>
      <c r="C96" s="32" t="s">
        <v>1378</v>
      </c>
      <c r="D96" s="32" t="s">
        <v>1205</v>
      </c>
      <c r="E96" s="32" t="s">
        <v>1206</v>
      </c>
      <c r="F96" s="32" t="s">
        <v>1379</v>
      </c>
      <c r="G96" s="32">
        <v>1</v>
      </c>
    </row>
    <row r="97" spans="1:7" ht="63.75" x14ac:dyDescent="0.2">
      <c r="A97" s="112"/>
      <c r="B97" s="112"/>
      <c r="C97" s="32" t="s">
        <v>1380</v>
      </c>
      <c r="D97" s="32" t="s">
        <v>1205</v>
      </c>
      <c r="E97" s="32" t="s">
        <v>1206</v>
      </c>
      <c r="F97" s="32" t="s">
        <v>1381</v>
      </c>
      <c r="G97" s="32">
        <v>1</v>
      </c>
    </row>
    <row r="98" spans="1:7" ht="63.75" x14ac:dyDescent="0.2">
      <c r="A98" s="112"/>
      <c r="B98" s="112"/>
      <c r="C98" s="32" t="s">
        <v>1382</v>
      </c>
      <c r="D98" s="32" t="s">
        <v>1205</v>
      </c>
      <c r="E98" s="32" t="s">
        <v>1206</v>
      </c>
      <c r="F98" s="32" t="s">
        <v>1383</v>
      </c>
      <c r="G98" s="32">
        <v>1</v>
      </c>
    </row>
    <row r="99" spans="1:7" ht="63.75" x14ac:dyDescent="0.2">
      <c r="A99" s="112"/>
      <c r="B99" s="112"/>
      <c r="C99" s="32" t="s">
        <v>1384</v>
      </c>
      <c r="D99" s="32" t="s">
        <v>1205</v>
      </c>
      <c r="E99" s="32" t="s">
        <v>1206</v>
      </c>
      <c r="F99" s="32" t="s">
        <v>1385</v>
      </c>
      <c r="G99" s="32">
        <v>1</v>
      </c>
    </row>
    <row r="100" spans="1:7" ht="63.75" x14ac:dyDescent="0.2">
      <c r="A100" s="112"/>
      <c r="B100" s="112"/>
      <c r="C100" s="32" t="s">
        <v>1386</v>
      </c>
      <c r="D100" s="32" t="s">
        <v>1205</v>
      </c>
      <c r="E100" s="32" t="s">
        <v>1206</v>
      </c>
      <c r="F100" s="32" t="s">
        <v>1387</v>
      </c>
      <c r="G100" s="32">
        <v>1</v>
      </c>
    </row>
    <row r="101" spans="1:7" ht="63.75" x14ac:dyDescent="0.2">
      <c r="A101" s="112"/>
      <c r="B101" s="112"/>
      <c r="C101" s="32" t="s">
        <v>1388</v>
      </c>
      <c r="D101" s="32" t="s">
        <v>1205</v>
      </c>
      <c r="E101" s="32" t="s">
        <v>1206</v>
      </c>
      <c r="F101" s="32" t="s">
        <v>1389</v>
      </c>
      <c r="G101" s="32">
        <v>1</v>
      </c>
    </row>
    <row r="102" spans="1:7" ht="63.75" x14ac:dyDescent="0.2">
      <c r="A102" s="112"/>
      <c r="B102" s="112"/>
      <c r="C102" s="32" t="s">
        <v>1390</v>
      </c>
      <c r="D102" s="32" t="s">
        <v>1205</v>
      </c>
      <c r="E102" s="32" t="s">
        <v>1206</v>
      </c>
      <c r="F102" s="32" t="s">
        <v>1391</v>
      </c>
      <c r="G102" s="32">
        <v>1</v>
      </c>
    </row>
    <row r="103" spans="1:7" ht="63.75" x14ac:dyDescent="0.2">
      <c r="A103" s="112"/>
      <c r="B103" s="112"/>
      <c r="C103" s="32" t="s">
        <v>1392</v>
      </c>
      <c r="D103" s="32" t="s">
        <v>1205</v>
      </c>
      <c r="E103" s="32" t="s">
        <v>1206</v>
      </c>
      <c r="F103" s="32" t="s">
        <v>1393</v>
      </c>
      <c r="G103" s="32">
        <v>1</v>
      </c>
    </row>
    <row r="104" spans="1:7" ht="63.75" x14ac:dyDescent="0.2">
      <c r="A104" s="112"/>
      <c r="B104" s="112"/>
      <c r="C104" s="32" t="s">
        <v>1394</v>
      </c>
      <c r="D104" s="32" t="s">
        <v>1205</v>
      </c>
      <c r="E104" s="32" t="s">
        <v>1206</v>
      </c>
      <c r="F104" s="32" t="s">
        <v>1395</v>
      </c>
      <c r="G104" s="32">
        <v>1</v>
      </c>
    </row>
    <row r="105" spans="1:7" ht="63.75" x14ac:dyDescent="0.2">
      <c r="A105" s="112"/>
      <c r="B105" s="112"/>
      <c r="C105" s="32" t="s">
        <v>1396</v>
      </c>
      <c r="D105" s="32" t="s">
        <v>1205</v>
      </c>
      <c r="E105" s="32" t="s">
        <v>1206</v>
      </c>
      <c r="F105" s="32" t="s">
        <v>1397</v>
      </c>
      <c r="G105" s="32">
        <v>1</v>
      </c>
    </row>
    <row r="106" spans="1:7" ht="63.75" x14ac:dyDescent="0.2">
      <c r="A106" s="112"/>
      <c r="B106" s="112"/>
      <c r="C106" s="32" t="s">
        <v>1398</v>
      </c>
      <c r="D106" s="32" t="s">
        <v>1205</v>
      </c>
      <c r="E106" s="32" t="s">
        <v>1206</v>
      </c>
      <c r="F106" s="32" t="s">
        <v>1399</v>
      </c>
      <c r="G106" s="32">
        <v>1</v>
      </c>
    </row>
    <row r="107" spans="1:7" ht="63.75" x14ac:dyDescent="0.2">
      <c r="A107" s="112"/>
      <c r="B107" s="112"/>
      <c r="C107" s="32" t="s">
        <v>1400</v>
      </c>
      <c r="D107" s="32" t="s">
        <v>1205</v>
      </c>
      <c r="E107" s="32" t="s">
        <v>1206</v>
      </c>
      <c r="F107" s="32" t="s">
        <v>1401</v>
      </c>
      <c r="G107" s="32">
        <v>1</v>
      </c>
    </row>
    <row r="108" spans="1:7" ht="63.75" x14ac:dyDescent="0.2">
      <c r="A108" s="112"/>
      <c r="B108" s="112"/>
      <c r="C108" s="32" t="s">
        <v>1402</v>
      </c>
      <c r="D108" s="32" t="s">
        <v>1205</v>
      </c>
      <c r="E108" s="32" t="s">
        <v>1206</v>
      </c>
      <c r="F108" s="32" t="s">
        <v>1403</v>
      </c>
      <c r="G108" s="32">
        <v>1</v>
      </c>
    </row>
    <row r="109" spans="1:7" ht="63.75" x14ac:dyDescent="0.2">
      <c r="A109" s="112"/>
      <c r="B109" s="112"/>
      <c r="C109" s="32" t="s">
        <v>1404</v>
      </c>
      <c r="D109" s="32" t="s">
        <v>1205</v>
      </c>
      <c r="E109" s="32" t="s">
        <v>1206</v>
      </c>
      <c r="F109" s="32" t="s">
        <v>1405</v>
      </c>
      <c r="G109" s="32">
        <v>1</v>
      </c>
    </row>
    <row r="110" spans="1:7" ht="63.75" x14ac:dyDescent="0.2">
      <c r="A110" s="112"/>
      <c r="B110" s="112"/>
      <c r="C110" s="32" t="s">
        <v>1406</v>
      </c>
      <c r="D110" s="32" t="s">
        <v>1205</v>
      </c>
      <c r="E110" s="32" t="s">
        <v>1206</v>
      </c>
      <c r="F110" s="32" t="s">
        <v>1407</v>
      </c>
      <c r="G110" s="32">
        <v>1</v>
      </c>
    </row>
    <row r="111" spans="1:7" ht="63.75" x14ac:dyDescent="0.2">
      <c r="A111" s="112"/>
      <c r="B111" s="112"/>
      <c r="C111" s="32" t="s">
        <v>1408</v>
      </c>
      <c r="D111" s="32" t="s">
        <v>1205</v>
      </c>
      <c r="E111" s="32" t="s">
        <v>1206</v>
      </c>
      <c r="F111" s="32" t="s">
        <v>1409</v>
      </c>
      <c r="G111" s="32">
        <v>1</v>
      </c>
    </row>
    <row r="112" spans="1:7" ht="63.75" x14ac:dyDescent="0.2">
      <c r="A112" s="112"/>
      <c r="B112" s="112"/>
      <c r="C112" s="32" t="s">
        <v>1410</v>
      </c>
      <c r="D112" s="32" t="s">
        <v>1205</v>
      </c>
      <c r="E112" s="32" t="s">
        <v>1206</v>
      </c>
      <c r="F112" s="32" t="s">
        <v>1411</v>
      </c>
      <c r="G112" s="32">
        <v>1</v>
      </c>
    </row>
    <row r="113" spans="1:7" ht="63.75" x14ac:dyDescent="0.2">
      <c r="A113" s="112"/>
      <c r="B113" s="112"/>
      <c r="C113" s="32" t="s">
        <v>1412</v>
      </c>
      <c r="D113" s="32" t="s">
        <v>1205</v>
      </c>
      <c r="E113" s="32" t="s">
        <v>1206</v>
      </c>
      <c r="F113" s="32" t="s">
        <v>1413</v>
      </c>
      <c r="G113" s="32">
        <v>1</v>
      </c>
    </row>
    <row r="114" spans="1:7" ht="63.75" x14ac:dyDescent="0.2">
      <c r="A114" s="112"/>
      <c r="B114" s="112"/>
      <c r="C114" s="32" t="s">
        <v>1414</v>
      </c>
      <c r="D114" s="32" t="s">
        <v>1205</v>
      </c>
      <c r="E114" s="32" t="s">
        <v>1206</v>
      </c>
      <c r="F114" s="32" t="s">
        <v>1415</v>
      </c>
      <c r="G114" s="32">
        <v>1</v>
      </c>
    </row>
    <row r="115" spans="1:7" ht="63.75" x14ac:dyDescent="0.2">
      <c r="A115" s="112"/>
      <c r="B115" s="112"/>
      <c r="C115" s="32" t="s">
        <v>1416</v>
      </c>
      <c r="D115" s="32" t="s">
        <v>1205</v>
      </c>
      <c r="E115" s="32" t="s">
        <v>1206</v>
      </c>
      <c r="F115" s="32" t="s">
        <v>1417</v>
      </c>
      <c r="G115" s="32">
        <v>1</v>
      </c>
    </row>
    <row r="116" spans="1:7" ht="63.75" x14ac:dyDescent="0.2">
      <c r="A116" s="112"/>
      <c r="B116" s="112"/>
      <c r="C116" s="32" t="s">
        <v>1418</v>
      </c>
      <c r="D116" s="32" t="s">
        <v>1205</v>
      </c>
      <c r="E116" s="32" t="s">
        <v>1206</v>
      </c>
      <c r="F116" s="32" t="s">
        <v>1419</v>
      </c>
      <c r="G116" s="32">
        <v>1</v>
      </c>
    </row>
    <row r="117" spans="1:7" ht="63.75" x14ac:dyDescent="0.2">
      <c r="A117" s="112"/>
      <c r="B117" s="112"/>
      <c r="C117" s="32" t="s">
        <v>1420</v>
      </c>
      <c r="D117" s="32" t="s">
        <v>1205</v>
      </c>
      <c r="E117" s="32" t="s">
        <v>1206</v>
      </c>
      <c r="F117" s="32" t="s">
        <v>1421</v>
      </c>
      <c r="G117" s="32">
        <v>1</v>
      </c>
    </row>
    <row r="118" spans="1:7" ht="63.75" x14ac:dyDescent="0.2">
      <c r="A118" s="112"/>
      <c r="B118" s="112"/>
      <c r="C118" s="32" t="s">
        <v>1422</v>
      </c>
      <c r="D118" s="32" t="s">
        <v>1205</v>
      </c>
      <c r="E118" s="32" t="s">
        <v>1206</v>
      </c>
      <c r="F118" s="32" t="s">
        <v>1423</v>
      </c>
      <c r="G118" s="32">
        <v>1</v>
      </c>
    </row>
    <row r="119" spans="1:7" ht="63.75" x14ac:dyDescent="0.2">
      <c r="A119" s="112"/>
      <c r="B119" s="112"/>
      <c r="C119" s="32" t="s">
        <v>1424</v>
      </c>
      <c r="D119" s="32" t="s">
        <v>1205</v>
      </c>
      <c r="E119" s="32" t="s">
        <v>1206</v>
      </c>
      <c r="F119" s="32" t="s">
        <v>1425</v>
      </c>
      <c r="G119" s="32">
        <v>1</v>
      </c>
    </row>
    <row r="120" spans="1:7" ht="63.75" x14ac:dyDescent="0.2">
      <c r="A120" s="112"/>
      <c r="B120" s="112"/>
      <c r="C120" s="32" t="s">
        <v>1426</v>
      </c>
      <c r="D120" s="32" t="s">
        <v>1205</v>
      </c>
      <c r="E120" s="32" t="s">
        <v>1206</v>
      </c>
      <c r="F120" s="32" t="s">
        <v>1427</v>
      </c>
      <c r="G120" s="32">
        <v>1</v>
      </c>
    </row>
    <row r="121" spans="1:7" ht="63.75" x14ac:dyDescent="0.2">
      <c r="A121" s="112"/>
      <c r="B121" s="112"/>
      <c r="C121" s="32" t="s">
        <v>1428</v>
      </c>
      <c r="D121" s="32" t="s">
        <v>1205</v>
      </c>
      <c r="E121" s="32" t="s">
        <v>1206</v>
      </c>
      <c r="F121" s="32" t="s">
        <v>1429</v>
      </c>
      <c r="G121" s="32">
        <v>1</v>
      </c>
    </row>
    <row r="122" spans="1:7" ht="63.75" x14ac:dyDescent="0.2">
      <c r="A122" s="112"/>
      <c r="B122" s="112"/>
      <c r="C122" s="32" t="s">
        <v>1430</v>
      </c>
      <c r="D122" s="32" t="s">
        <v>1205</v>
      </c>
      <c r="E122" s="32" t="s">
        <v>1206</v>
      </c>
      <c r="F122" s="32" t="s">
        <v>1431</v>
      </c>
      <c r="G122" s="32">
        <v>1</v>
      </c>
    </row>
    <row r="123" spans="1:7" ht="63.75" x14ac:dyDescent="0.2">
      <c r="A123" s="112"/>
      <c r="B123" s="112"/>
      <c r="C123" s="32" t="s">
        <v>1432</v>
      </c>
      <c r="D123" s="32" t="s">
        <v>1205</v>
      </c>
      <c r="E123" s="32" t="s">
        <v>1206</v>
      </c>
      <c r="F123" s="32" t="s">
        <v>1433</v>
      </c>
      <c r="G123" s="32">
        <v>1</v>
      </c>
    </row>
    <row r="124" spans="1:7" ht="63.75" x14ac:dyDescent="0.2">
      <c r="A124" s="112"/>
      <c r="B124" s="112"/>
      <c r="C124" s="32" t="s">
        <v>1434</v>
      </c>
      <c r="D124" s="32" t="s">
        <v>1205</v>
      </c>
      <c r="E124" s="32" t="s">
        <v>1206</v>
      </c>
      <c r="F124" s="32" t="s">
        <v>1435</v>
      </c>
      <c r="G124" s="32">
        <v>1</v>
      </c>
    </row>
    <row r="125" spans="1:7" ht="63.75" x14ac:dyDescent="0.2">
      <c r="A125" s="112"/>
      <c r="B125" s="112"/>
      <c r="C125" s="32" t="s">
        <v>1436</v>
      </c>
      <c r="D125" s="32" t="s">
        <v>1205</v>
      </c>
      <c r="E125" s="32" t="s">
        <v>1206</v>
      </c>
      <c r="F125" s="32" t="s">
        <v>1437</v>
      </c>
      <c r="G125" s="32">
        <v>1</v>
      </c>
    </row>
    <row r="126" spans="1:7" ht="63.75" x14ac:dyDescent="0.2">
      <c r="A126" s="112"/>
      <c r="B126" s="112"/>
      <c r="C126" s="32" t="s">
        <v>1438</v>
      </c>
      <c r="D126" s="32" t="s">
        <v>1205</v>
      </c>
      <c r="E126" s="32" t="s">
        <v>1206</v>
      </c>
      <c r="F126" s="32" t="s">
        <v>1439</v>
      </c>
      <c r="G126" s="32">
        <v>1</v>
      </c>
    </row>
    <row r="127" spans="1:7" ht="63.75" x14ac:dyDescent="0.2">
      <c r="A127" s="112"/>
      <c r="B127" s="112"/>
      <c r="C127" s="32" t="s">
        <v>1440</v>
      </c>
      <c r="D127" s="32" t="s">
        <v>1205</v>
      </c>
      <c r="E127" s="32" t="s">
        <v>1206</v>
      </c>
      <c r="F127" s="32" t="s">
        <v>1441</v>
      </c>
      <c r="G127" s="32">
        <v>1</v>
      </c>
    </row>
    <row r="128" spans="1:7" ht="63.75" x14ac:dyDescent="0.2">
      <c r="A128" s="112"/>
      <c r="B128" s="112"/>
      <c r="C128" s="32" t="s">
        <v>1442</v>
      </c>
      <c r="D128" s="32" t="s">
        <v>1205</v>
      </c>
      <c r="E128" s="32" t="s">
        <v>1206</v>
      </c>
      <c r="F128" s="32" t="s">
        <v>1443</v>
      </c>
      <c r="G128" s="32">
        <v>1</v>
      </c>
    </row>
    <row r="129" spans="1:7" ht="63.75" x14ac:dyDescent="0.2">
      <c r="A129" s="112"/>
      <c r="B129" s="112"/>
      <c r="C129" s="32" t="s">
        <v>1444</v>
      </c>
      <c r="D129" s="32" t="s">
        <v>1205</v>
      </c>
      <c r="E129" s="32" t="s">
        <v>1206</v>
      </c>
      <c r="F129" s="32" t="s">
        <v>1445</v>
      </c>
      <c r="G129" s="32">
        <v>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C2:C6"/>
    <mergeCell ref="D2:D6"/>
    <mergeCell ref="E2:E6"/>
    <mergeCell ref="F2:F6"/>
    <mergeCell ref="A10:B129"/>
    <mergeCell ref="A9:B9"/>
    <mergeCell ref="A2:A6"/>
    <mergeCell ref="B2:B6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colBreaks count="1" manualBreakCount="1">
    <brk id="4" max="2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53CD-005C-4DE4-A069-E8751BA48924}">
  <sheetPr codeName="Foglio2">
    <pageSetUpPr fitToPage="1"/>
  </sheetPr>
  <dimension ref="A1:J89"/>
  <sheetViews>
    <sheetView view="pageBreakPreview" zoomScale="80" zoomScaleNormal="80" zoomScaleSheetLayoutView="80" workbookViewId="0">
      <selection activeCell="G7" sqref="G7:R83"/>
    </sheetView>
  </sheetViews>
  <sheetFormatPr defaultColWidth="8.85546875" defaultRowHeight="12.75" x14ac:dyDescent="0.2"/>
  <cols>
    <col min="1" max="1" width="18.28515625" customWidth="1"/>
    <col min="2" max="2" width="23" customWidth="1"/>
    <col min="3" max="3" width="47.425781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22" customWidth="1"/>
    <col min="11" max="11" width="18.7109375" customWidth="1"/>
    <col min="15" max="15" width="26.5703125" customWidth="1"/>
    <col min="16" max="16" width="24.42578125" customWidth="1"/>
    <col min="17" max="17" width="21.5703125" customWidth="1"/>
    <col min="18" max="18" width="37.5703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36.75" customHeight="1" x14ac:dyDescent="0.2">
      <c r="A2" s="132">
        <v>1</v>
      </c>
      <c r="B2" s="132" t="s">
        <v>61</v>
      </c>
      <c r="C2" s="132" t="s">
        <v>0</v>
      </c>
      <c r="D2" s="132" t="s">
        <v>14</v>
      </c>
      <c r="E2" s="118">
        <v>24410</v>
      </c>
      <c r="F2" s="115">
        <v>8909650</v>
      </c>
      <c r="G2" s="5">
        <v>1</v>
      </c>
      <c r="H2" s="13" t="str">
        <f>'[1]LOTTO 1'!$E$4</f>
        <v>ABBOTT MEDICAL ITALIA SRL</v>
      </c>
      <c r="I2" s="14" t="s">
        <v>86</v>
      </c>
      <c r="J2" s="6">
        <v>325</v>
      </c>
    </row>
    <row r="3" spans="1:10" ht="71.25" customHeight="1" x14ac:dyDescent="0.2">
      <c r="A3" s="133"/>
      <c r="B3" s="133"/>
      <c r="C3" s="133"/>
      <c r="D3" s="133"/>
      <c r="E3" s="120"/>
      <c r="F3" s="116"/>
      <c r="G3" s="5">
        <v>2</v>
      </c>
      <c r="H3" s="13" t="str">
        <f>'[1]LOTTO 1'!$H$4</f>
        <v>MEDTRONIC ITALIA S.P.A.</v>
      </c>
      <c r="I3" s="5" t="s">
        <v>172</v>
      </c>
      <c r="J3" s="9">
        <v>355</v>
      </c>
    </row>
    <row r="4" spans="1:10" ht="75" customHeight="1" x14ac:dyDescent="0.2">
      <c r="A4" s="134"/>
      <c r="B4" s="134"/>
      <c r="C4" s="134"/>
      <c r="D4" s="134"/>
      <c r="E4" s="119"/>
      <c r="F4" s="117"/>
      <c r="G4" s="5">
        <v>3</v>
      </c>
      <c r="H4" s="13" t="str">
        <f>'[1]LOTTO 1'!$F$4</f>
        <v>C.S. MEDICAL 7 SRL</v>
      </c>
      <c r="I4" s="5" t="s">
        <v>246</v>
      </c>
      <c r="J4" s="9">
        <v>330</v>
      </c>
    </row>
    <row r="7" spans="1:10" ht="13.5" thickBot="1" x14ac:dyDescent="0.25"/>
    <row r="8" spans="1:10" ht="13.5" thickBot="1" x14ac:dyDescent="0.25">
      <c r="A8" s="113" t="s">
        <v>34</v>
      </c>
      <c r="B8" s="114"/>
      <c r="C8" s="18" t="s">
        <v>87</v>
      </c>
      <c r="D8" s="18" t="s">
        <v>88</v>
      </c>
      <c r="E8" s="19" t="s">
        <v>89</v>
      </c>
    </row>
    <row r="9" spans="1:10" x14ac:dyDescent="0.2">
      <c r="A9" s="136" t="s">
        <v>86</v>
      </c>
      <c r="B9" s="137"/>
      <c r="C9" s="4" t="s">
        <v>90</v>
      </c>
      <c r="D9" s="4">
        <v>2319252</v>
      </c>
      <c r="E9" s="4" t="s">
        <v>91</v>
      </c>
    </row>
    <row r="10" spans="1:10" x14ac:dyDescent="0.2">
      <c r="A10" s="138"/>
      <c r="B10" s="139"/>
      <c r="C10" s="4" t="s">
        <v>92</v>
      </c>
      <c r="D10" s="4">
        <v>2319262</v>
      </c>
      <c r="E10" s="4" t="s">
        <v>91</v>
      </c>
    </row>
    <row r="11" spans="1:10" x14ac:dyDescent="0.2">
      <c r="A11" s="138"/>
      <c r="B11" s="139"/>
      <c r="C11" s="4" t="s">
        <v>93</v>
      </c>
      <c r="D11" s="4">
        <v>2319263</v>
      </c>
      <c r="E11" s="4" t="s">
        <v>91</v>
      </c>
    </row>
    <row r="12" spans="1:10" x14ac:dyDescent="0.2">
      <c r="A12" s="138"/>
      <c r="B12" s="139"/>
      <c r="C12" s="4" t="s">
        <v>94</v>
      </c>
      <c r="D12" s="4">
        <v>2319265</v>
      </c>
      <c r="E12" s="4" t="s">
        <v>91</v>
      </c>
    </row>
    <row r="13" spans="1:10" x14ac:dyDescent="0.2">
      <c r="A13" s="138"/>
      <c r="B13" s="139"/>
      <c r="C13" s="4" t="s">
        <v>95</v>
      </c>
      <c r="D13" s="4">
        <v>2319266</v>
      </c>
      <c r="E13" s="4" t="s">
        <v>91</v>
      </c>
    </row>
    <row r="14" spans="1:10" x14ac:dyDescent="0.2">
      <c r="A14" s="138"/>
      <c r="B14" s="139"/>
      <c r="C14" s="4" t="s">
        <v>96</v>
      </c>
      <c r="D14" s="4">
        <v>2319268</v>
      </c>
      <c r="E14" s="4" t="s">
        <v>91</v>
      </c>
    </row>
    <row r="15" spans="1:10" x14ac:dyDescent="0.2">
      <c r="A15" s="138"/>
      <c r="B15" s="139"/>
      <c r="C15" s="4" t="s">
        <v>97</v>
      </c>
      <c r="D15" s="4">
        <v>2319270</v>
      </c>
      <c r="E15" s="4" t="s">
        <v>91</v>
      </c>
    </row>
    <row r="16" spans="1:10" x14ac:dyDescent="0.2">
      <c r="A16" s="138"/>
      <c r="B16" s="139"/>
      <c r="C16" s="4" t="s">
        <v>98</v>
      </c>
      <c r="D16" s="4">
        <v>2319271</v>
      </c>
      <c r="E16" s="4" t="s">
        <v>91</v>
      </c>
    </row>
    <row r="17" spans="1:5" x14ac:dyDescent="0.2">
      <c r="A17" s="138"/>
      <c r="B17" s="139"/>
      <c r="C17" s="4" t="s">
        <v>99</v>
      </c>
      <c r="D17" s="4">
        <v>2319272</v>
      </c>
      <c r="E17" s="4" t="s">
        <v>91</v>
      </c>
    </row>
    <row r="18" spans="1:5" x14ac:dyDescent="0.2">
      <c r="A18" s="138"/>
      <c r="B18" s="139"/>
      <c r="C18" s="4" t="s">
        <v>100</v>
      </c>
      <c r="D18" s="4">
        <v>2319275</v>
      </c>
      <c r="E18" s="4" t="s">
        <v>91</v>
      </c>
    </row>
    <row r="19" spans="1:5" x14ac:dyDescent="0.2">
      <c r="A19" s="138"/>
      <c r="B19" s="139"/>
      <c r="C19" s="4" t="s">
        <v>101</v>
      </c>
      <c r="D19" s="4">
        <v>2319276</v>
      </c>
      <c r="E19" s="4" t="s">
        <v>91</v>
      </c>
    </row>
    <row r="20" spans="1:5" x14ac:dyDescent="0.2">
      <c r="A20" s="138"/>
      <c r="B20" s="139"/>
      <c r="C20" s="4" t="s">
        <v>102</v>
      </c>
      <c r="D20" s="4">
        <v>2319277</v>
      </c>
      <c r="E20" s="4" t="s">
        <v>91</v>
      </c>
    </row>
    <row r="21" spans="1:5" x14ac:dyDescent="0.2">
      <c r="A21" s="138"/>
      <c r="B21" s="139"/>
      <c r="C21" s="4" t="s">
        <v>103</v>
      </c>
      <c r="D21" s="4">
        <v>2319279</v>
      </c>
      <c r="E21" s="4" t="s">
        <v>91</v>
      </c>
    </row>
    <row r="22" spans="1:5" x14ac:dyDescent="0.2">
      <c r="A22" s="138"/>
      <c r="B22" s="139"/>
      <c r="C22" s="4" t="s">
        <v>104</v>
      </c>
      <c r="D22" s="4">
        <v>2319281</v>
      </c>
      <c r="E22" s="4" t="s">
        <v>91</v>
      </c>
    </row>
    <row r="23" spans="1:5" x14ac:dyDescent="0.2">
      <c r="A23" s="138"/>
      <c r="B23" s="139"/>
      <c r="C23" s="4" t="s">
        <v>105</v>
      </c>
      <c r="D23" s="4">
        <v>2319306</v>
      </c>
      <c r="E23" s="4" t="s">
        <v>91</v>
      </c>
    </row>
    <row r="24" spans="1:5" x14ac:dyDescent="0.2">
      <c r="A24" s="138"/>
      <c r="B24" s="139"/>
      <c r="C24" s="4" t="s">
        <v>106</v>
      </c>
      <c r="D24" s="4">
        <v>2319307</v>
      </c>
      <c r="E24" s="4" t="s">
        <v>91</v>
      </c>
    </row>
    <row r="25" spans="1:5" x14ac:dyDescent="0.2">
      <c r="A25" s="138"/>
      <c r="B25" s="139"/>
      <c r="C25" s="4" t="s">
        <v>107</v>
      </c>
      <c r="D25" s="4">
        <v>2319308</v>
      </c>
      <c r="E25" s="4" t="s">
        <v>91</v>
      </c>
    </row>
    <row r="26" spans="1:5" x14ac:dyDescent="0.2">
      <c r="A26" s="138"/>
      <c r="B26" s="139"/>
      <c r="C26" s="4" t="s">
        <v>108</v>
      </c>
      <c r="D26" s="4">
        <v>2319309</v>
      </c>
      <c r="E26" s="4" t="s">
        <v>91</v>
      </c>
    </row>
    <row r="27" spans="1:5" x14ac:dyDescent="0.2">
      <c r="A27" s="138"/>
      <c r="B27" s="139"/>
      <c r="C27" s="4" t="s">
        <v>109</v>
      </c>
      <c r="D27" s="4">
        <v>2319311</v>
      </c>
      <c r="E27" s="4" t="s">
        <v>91</v>
      </c>
    </row>
    <row r="28" spans="1:5" x14ac:dyDescent="0.2">
      <c r="A28" s="138"/>
      <c r="B28" s="139"/>
      <c r="C28" s="4" t="s">
        <v>110</v>
      </c>
      <c r="D28" s="4">
        <v>2319312</v>
      </c>
      <c r="E28" s="4" t="s">
        <v>91</v>
      </c>
    </row>
    <row r="29" spans="1:5" x14ac:dyDescent="0.2">
      <c r="A29" s="138"/>
      <c r="B29" s="139"/>
      <c r="C29" s="4" t="s">
        <v>111</v>
      </c>
      <c r="D29" s="4">
        <v>2319313</v>
      </c>
      <c r="E29" s="4" t="s">
        <v>91</v>
      </c>
    </row>
    <row r="30" spans="1:5" x14ac:dyDescent="0.2">
      <c r="A30" s="138"/>
      <c r="B30" s="139"/>
      <c r="C30" s="4" t="s">
        <v>112</v>
      </c>
      <c r="D30" s="4">
        <v>2319315</v>
      </c>
      <c r="E30" s="4" t="s">
        <v>91</v>
      </c>
    </row>
    <row r="31" spans="1:5" x14ac:dyDescent="0.2">
      <c r="A31" s="138"/>
      <c r="B31" s="139"/>
      <c r="C31" s="4" t="s">
        <v>113</v>
      </c>
      <c r="D31" s="4">
        <v>2319318</v>
      </c>
      <c r="E31" s="4" t="s">
        <v>91</v>
      </c>
    </row>
    <row r="32" spans="1:5" x14ac:dyDescent="0.2">
      <c r="A32" s="138"/>
      <c r="B32" s="139"/>
      <c r="C32" s="4" t="s">
        <v>114</v>
      </c>
      <c r="D32" s="4">
        <v>2319319</v>
      </c>
      <c r="E32" s="4" t="s">
        <v>91</v>
      </c>
    </row>
    <row r="33" spans="1:5" x14ac:dyDescent="0.2">
      <c r="A33" s="138"/>
      <c r="B33" s="139"/>
      <c r="C33" s="4" t="s">
        <v>115</v>
      </c>
      <c r="D33" s="4">
        <v>2319320</v>
      </c>
      <c r="E33" s="4" t="s">
        <v>91</v>
      </c>
    </row>
    <row r="34" spans="1:5" x14ac:dyDescent="0.2">
      <c r="A34" s="138"/>
      <c r="B34" s="139"/>
      <c r="C34" s="4" t="s">
        <v>116</v>
      </c>
      <c r="D34" s="4">
        <v>2319321</v>
      </c>
      <c r="E34" s="4" t="s">
        <v>91</v>
      </c>
    </row>
    <row r="35" spans="1:5" x14ac:dyDescent="0.2">
      <c r="A35" s="138"/>
      <c r="B35" s="139"/>
      <c r="C35" s="4" t="s">
        <v>117</v>
      </c>
      <c r="D35" s="4">
        <v>2319322</v>
      </c>
      <c r="E35" s="4" t="s">
        <v>91</v>
      </c>
    </row>
    <row r="36" spans="1:5" x14ac:dyDescent="0.2">
      <c r="A36" s="138"/>
      <c r="B36" s="139"/>
      <c r="C36" s="4" t="s">
        <v>118</v>
      </c>
      <c r="D36" s="4">
        <v>2319324</v>
      </c>
      <c r="E36" s="4" t="s">
        <v>91</v>
      </c>
    </row>
    <row r="37" spans="1:5" x14ac:dyDescent="0.2">
      <c r="A37" s="138"/>
      <c r="B37" s="139"/>
      <c r="C37" s="4" t="s">
        <v>119</v>
      </c>
      <c r="D37" s="4">
        <v>2319325</v>
      </c>
      <c r="E37" s="4" t="s">
        <v>91</v>
      </c>
    </row>
    <row r="38" spans="1:5" x14ac:dyDescent="0.2">
      <c r="A38" s="138"/>
      <c r="B38" s="139"/>
      <c r="C38" s="4" t="s">
        <v>120</v>
      </c>
      <c r="D38" s="4">
        <v>2319328</v>
      </c>
      <c r="E38" s="4" t="s">
        <v>91</v>
      </c>
    </row>
    <row r="39" spans="1:5" x14ac:dyDescent="0.2">
      <c r="A39" s="138"/>
      <c r="B39" s="139"/>
      <c r="C39" s="4" t="s">
        <v>121</v>
      </c>
      <c r="D39" s="4">
        <v>2319330</v>
      </c>
      <c r="E39" s="4" t="s">
        <v>91</v>
      </c>
    </row>
    <row r="40" spans="1:5" x14ac:dyDescent="0.2">
      <c r="A40" s="138"/>
      <c r="B40" s="139"/>
      <c r="C40" s="4" t="s">
        <v>122</v>
      </c>
      <c r="D40" s="4">
        <v>2319331</v>
      </c>
      <c r="E40" s="4" t="s">
        <v>91</v>
      </c>
    </row>
    <row r="41" spans="1:5" x14ac:dyDescent="0.2">
      <c r="A41" s="138"/>
      <c r="B41" s="139"/>
      <c r="C41" s="4" t="s">
        <v>123</v>
      </c>
      <c r="D41" s="4">
        <v>2319332</v>
      </c>
      <c r="E41" s="4" t="s">
        <v>91</v>
      </c>
    </row>
    <row r="42" spans="1:5" x14ac:dyDescent="0.2">
      <c r="A42" s="138"/>
      <c r="B42" s="139"/>
      <c r="C42" s="4" t="s">
        <v>124</v>
      </c>
      <c r="D42" s="4">
        <v>2319333</v>
      </c>
      <c r="E42" s="4" t="s">
        <v>91</v>
      </c>
    </row>
    <row r="43" spans="1:5" x14ac:dyDescent="0.2">
      <c r="A43" s="138"/>
      <c r="B43" s="139"/>
      <c r="C43" s="4" t="s">
        <v>125</v>
      </c>
      <c r="D43" s="4">
        <v>2319335</v>
      </c>
      <c r="E43" s="4" t="s">
        <v>91</v>
      </c>
    </row>
    <row r="44" spans="1:5" x14ac:dyDescent="0.2">
      <c r="A44" s="138"/>
      <c r="B44" s="139"/>
      <c r="C44" s="4" t="s">
        <v>126</v>
      </c>
      <c r="D44" s="4">
        <v>2319336</v>
      </c>
      <c r="E44" s="4" t="s">
        <v>91</v>
      </c>
    </row>
    <row r="45" spans="1:5" x14ac:dyDescent="0.2">
      <c r="A45" s="138"/>
      <c r="B45" s="139"/>
      <c r="C45" s="4" t="s">
        <v>127</v>
      </c>
      <c r="D45" s="4">
        <v>2319337</v>
      </c>
      <c r="E45" s="4" t="s">
        <v>91</v>
      </c>
    </row>
    <row r="46" spans="1:5" x14ac:dyDescent="0.2">
      <c r="A46" s="138"/>
      <c r="B46" s="139"/>
      <c r="C46" s="4" t="s">
        <v>128</v>
      </c>
      <c r="D46" s="4">
        <v>2319338</v>
      </c>
      <c r="E46" s="4" t="s">
        <v>91</v>
      </c>
    </row>
    <row r="47" spans="1:5" x14ac:dyDescent="0.2">
      <c r="A47" s="138"/>
      <c r="B47" s="139"/>
      <c r="C47" s="4" t="s">
        <v>129</v>
      </c>
      <c r="D47" s="4">
        <v>2319339</v>
      </c>
      <c r="E47" s="4" t="s">
        <v>91</v>
      </c>
    </row>
    <row r="48" spans="1:5" x14ac:dyDescent="0.2">
      <c r="A48" s="138"/>
      <c r="B48" s="139"/>
      <c r="C48" s="4" t="s">
        <v>130</v>
      </c>
      <c r="D48" s="4">
        <v>2319340</v>
      </c>
      <c r="E48" s="4" t="s">
        <v>91</v>
      </c>
    </row>
    <row r="49" spans="1:5" x14ac:dyDescent="0.2">
      <c r="A49" s="138"/>
      <c r="B49" s="139"/>
      <c r="C49" s="4" t="s">
        <v>131</v>
      </c>
      <c r="D49" s="4">
        <v>2319341</v>
      </c>
      <c r="E49" s="4" t="s">
        <v>91</v>
      </c>
    </row>
    <row r="50" spans="1:5" x14ac:dyDescent="0.2">
      <c r="A50" s="138"/>
      <c r="B50" s="139"/>
      <c r="C50" s="4" t="s">
        <v>132</v>
      </c>
      <c r="D50" s="4">
        <v>2319343</v>
      </c>
      <c r="E50" s="4" t="s">
        <v>91</v>
      </c>
    </row>
    <row r="51" spans="1:5" x14ac:dyDescent="0.2">
      <c r="A51" s="138"/>
      <c r="B51" s="139"/>
      <c r="C51" s="4" t="s">
        <v>133</v>
      </c>
      <c r="D51" s="4">
        <v>2319344</v>
      </c>
      <c r="E51" s="4" t="s">
        <v>91</v>
      </c>
    </row>
    <row r="52" spans="1:5" x14ac:dyDescent="0.2">
      <c r="A52" s="138"/>
      <c r="B52" s="139"/>
      <c r="C52" s="4" t="s">
        <v>134</v>
      </c>
      <c r="D52" s="4">
        <v>2319345</v>
      </c>
      <c r="E52" s="4" t="s">
        <v>91</v>
      </c>
    </row>
    <row r="53" spans="1:5" x14ac:dyDescent="0.2">
      <c r="A53" s="138"/>
      <c r="B53" s="139"/>
      <c r="C53" s="4" t="s">
        <v>135</v>
      </c>
      <c r="D53" s="4">
        <v>2319346</v>
      </c>
      <c r="E53" s="4" t="s">
        <v>91</v>
      </c>
    </row>
    <row r="54" spans="1:5" x14ac:dyDescent="0.2">
      <c r="A54" s="138"/>
      <c r="B54" s="139"/>
      <c r="C54" s="4" t="s">
        <v>136</v>
      </c>
      <c r="D54" s="4">
        <v>2319347</v>
      </c>
      <c r="E54" s="4" t="s">
        <v>91</v>
      </c>
    </row>
    <row r="55" spans="1:5" x14ac:dyDescent="0.2">
      <c r="A55" s="138"/>
      <c r="B55" s="139"/>
      <c r="C55" s="4" t="s">
        <v>137</v>
      </c>
      <c r="D55" s="4">
        <v>2319348</v>
      </c>
      <c r="E55" s="4" t="s">
        <v>91</v>
      </c>
    </row>
    <row r="56" spans="1:5" x14ac:dyDescent="0.2">
      <c r="A56" s="138"/>
      <c r="B56" s="139"/>
      <c r="C56" s="4" t="s">
        <v>138</v>
      </c>
      <c r="D56" s="4">
        <v>2319349</v>
      </c>
      <c r="E56" s="4" t="s">
        <v>91</v>
      </c>
    </row>
    <row r="57" spans="1:5" x14ac:dyDescent="0.2">
      <c r="A57" s="138"/>
      <c r="B57" s="139"/>
      <c r="C57" s="4" t="s">
        <v>139</v>
      </c>
      <c r="D57" s="4">
        <v>2319350</v>
      </c>
      <c r="E57" s="4" t="s">
        <v>91</v>
      </c>
    </row>
    <row r="58" spans="1:5" x14ac:dyDescent="0.2">
      <c r="A58" s="138"/>
      <c r="B58" s="139"/>
      <c r="C58" s="4" t="s">
        <v>140</v>
      </c>
      <c r="D58" s="4">
        <v>2319351</v>
      </c>
      <c r="E58" s="4" t="s">
        <v>91</v>
      </c>
    </row>
    <row r="59" spans="1:5" x14ac:dyDescent="0.2">
      <c r="A59" s="138"/>
      <c r="B59" s="139"/>
      <c r="C59" s="4" t="s">
        <v>141</v>
      </c>
      <c r="D59" s="4">
        <v>2319352</v>
      </c>
      <c r="E59" s="4" t="s">
        <v>91</v>
      </c>
    </row>
    <row r="60" spans="1:5" x14ac:dyDescent="0.2">
      <c r="A60" s="138"/>
      <c r="B60" s="139"/>
      <c r="C60" s="4" t="s">
        <v>142</v>
      </c>
      <c r="D60" s="4">
        <v>2319353</v>
      </c>
      <c r="E60" s="4" t="s">
        <v>91</v>
      </c>
    </row>
    <row r="61" spans="1:5" x14ac:dyDescent="0.2">
      <c r="A61" s="138"/>
      <c r="B61" s="139"/>
      <c r="C61" s="4" t="s">
        <v>143</v>
      </c>
      <c r="D61" s="4">
        <v>2319354</v>
      </c>
      <c r="E61" s="4" t="s">
        <v>91</v>
      </c>
    </row>
    <row r="62" spans="1:5" x14ac:dyDescent="0.2">
      <c r="A62" s="138"/>
      <c r="B62" s="139"/>
      <c r="C62" s="4" t="s">
        <v>144</v>
      </c>
      <c r="D62" s="4">
        <v>2319356</v>
      </c>
      <c r="E62" s="4" t="s">
        <v>91</v>
      </c>
    </row>
    <row r="63" spans="1:5" x14ac:dyDescent="0.2">
      <c r="A63" s="138"/>
      <c r="B63" s="139"/>
      <c r="C63" s="4" t="s">
        <v>145</v>
      </c>
      <c r="D63" s="4">
        <v>2319357</v>
      </c>
      <c r="E63" s="4" t="s">
        <v>91</v>
      </c>
    </row>
    <row r="64" spans="1:5" x14ac:dyDescent="0.2">
      <c r="A64" s="138"/>
      <c r="B64" s="139"/>
      <c r="C64" s="4" t="s">
        <v>146</v>
      </c>
      <c r="D64" s="4">
        <v>2319363</v>
      </c>
      <c r="E64" s="4" t="s">
        <v>91</v>
      </c>
    </row>
    <row r="65" spans="1:5" x14ac:dyDescent="0.2">
      <c r="A65" s="138"/>
      <c r="B65" s="139"/>
      <c r="C65" s="4" t="s">
        <v>147</v>
      </c>
      <c r="D65" s="4">
        <v>2319365</v>
      </c>
      <c r="E65" s="4" t="s">
        <v>91</v>
      </c>
    </row>
    <row r="66" spans="1:5" x14ac:dyDescent="0.2">
      <c r="A66" s="138"/>
      <c r="B66" s="139"/>
      <c r="C66" s="4" t="s">
        <v>148</v>
      </c>
      <c r="D66" s="4">
        <v>2319367</v>
      </c>
      <c r="E66" s="4" t="s">
        <v>91</v>
      </c>
    </row>
    <row r="67" spans="1:5" x14ac:dyDescent="0.2">
      <c r="A67" s="138"/>
      <c r="B67" s="139"/>
      <c r="C67" s="4" t="s">
        <v>149</v>
      </c>
      <c r="D67" s="4">
        <v>2319373</v>
      </c>
      <c r="E67" s="4" t="s">
        <v>91</v>
      </c>
    </row>
    <row r="68" spans="1:5" x14ac:dyDescent="0.2">
      <c r="A68" s="138"/>
      <c r="B68" s="139"/>
      <c r="C68" s="4" t="s">
        <v>150</v>
      </c>
      <c r="D68" s="4">
        <v>2319374</v>
      </c>
      <c r="E68" s="4" t="s">
        <v>91</v>
      </c>
    </row>
    <row r="69" spans="1:5" x14ac:dyDescent="0.2">
      <c r="A69" s="138"/>
      <c r="B69" s="139"/>
      <c r="C69" s="4" t="s">
        <v>151</v>
      </c>
      <c r="D69" s="4">
        <v>2319393</v>
      </c>
      <c r="E69" s="4" t="s">
        <v>91</v>
      </c>
    </row>
    <row r="70" spans="1:5" x14ac:dyDescent="0.2">
      <c r="A70" s="138"/>
      <c r="B70" s="139"/>
      <c r="C70" s="4" t="s">
        <v>152</v>
      </c>
      <c r="D70" s="4">
        <v>2319399</v>
      </c>
      <c r="E70" s="4" t="s">
        <v>91</v>
      </c>
    </row>
    <row r="71" spans="1:5" x14ac:dyDescent="0.2">
      <c r="A71" s="138"/>
      <c r="B71" s="139"/>
      <c r="C71" s="4" t="s">
        <v>153</v>
      </c>
      <c r="D71" s="4">
        <v>2319408</v>
      </c>
      <c r="E71" s="4" t="s">
        <v>91</v>
      </c>
    </row>
    <row r="72" spans="1:5" x14ac:dyDescent="0.2">
      <c r="A72" s="138"/>
      <c r="B72" s="139"/>
      <c r="C72" s="4" t="s">
        <v>154</v>
      </c>
      <c r="D72" s="4">
        <v>2319428</v>
      </c>
      <c r="E72" s="4" t="s">
        <v>91</v>
      </c>
    </row>
    <row r="73" spans="1:5" x14ac:dyDescent="0.2">
      <c r="A73" s="138"/>
      <c r="B73" s="139"/>
      <c r="C73" s="4" t="s">
        <v>155</v>
      </c>
      <c r="D73" s="4">
        <v>2319505</v>
      </c>
      <c r="E73" s="4" t="s">
        <v>91</v>
      </c>
    </row>
    <row r="74" spans="1:5" x14ac:dyDescent="0.2">
      <c r="A74" s="138"/>
      <c r="B74" s="139"/>
      <c r="C74" s="4" t="s">
        <v>156</v>
      </c>
      <c r="D74" s="4">
        <v>2319535</v>
      </c>
      <c r="E74" s="4" t="s">
        <v>91</v>
      </c>
    </row>
    <row r="75" spans="1:5" x14ac:dyDescent="0.2">
      <c r="A75" s="138"/>
      <c r="B75" s="139"/>
      <c r="C75" s="4" t="s">
        <v>157</v>
      </c>
      <c r="D75" s="4">
        <v>2319538</v>
      </c>
      <c r="E75" s="4" t="s">
        <v>91</v>
      </c>
    </row>
    <row r="76" spans="1:5" x14ac:dyDescent="0.2">
      <c r="A76" s="138"/>
      <c r="B76" s="139"/>
      <c r="C76" s="4" t="s">
        <v>158</v>
      </c>
      <c r="D76" s="4">
        <v>2319539</v>
      </c>
      <c r="E76" s="4" t="s">
        <v>91</v>
      </c>
    </row>
    <row r="77" spans="1:5" x14ac:dyDescent="0.2">
      <c r="A77" s="138"/>
      <c r="B77" s="139"/>
      <c r="C77" s="4" t="s">
        <v>159</v>
      </c>
      <c r="D77" s="4">
        <v>2319540</v>
      </c>
      <c r="E77" s="4" t="s">
        <v>91</v>
      </c>
    </row>
    <row r="78" spans="1:5" x14ac:dyDescent="0.2">
      <c r="A78" s="138"/>
      <c r="B78" s="139"/>
      <c r="C78" s="4" t="s">
        <v>160</v>
      </c>
      <c r="D78" s="4">
        <v>2279170</v>
      </c>
      <c r="E78" s="4" t="s">
        <v>91</v>
      </c>
    </row>
    <row r="79" spans="1:5" x14ac:dyDescent="0.2">
      <c r="A79" s="138"/>
      <c r="B79" s="139"/>
      <c r="C79" s="4" t="s">
        <v>161</v>
      </c>
      <c r="D79" s="4">
        <v>2279227</v>
      </c>
      <c r="E79" s="4" t="s">
        <v>91</v>
      </c>
    </row>
    <row r="80" spans="1:5" x14ac:dyDescent="0.2">
      <c r="A80" s="138"/>
      <c r="B80" s="139"/>
      <c r="C80" s="4" t="s">
        <v>162</v>
      </c>
      <c r="D80" s="4">
        <v>2279228</v>
      </c>
      <c r="E80" s="4" t="s">
        <v>91</v>
      </c>
    </row>
    <row r="81" spans="1:5" x14ac:dyDescent="0.2">
      <c r="A81" s="138"/>
      <c r="B81" s="139"/>
      <c r="C81" s="4" t="s">
        <v>163</v>
      </c>
      <c r="D81" s="4">
        <v>2279230</v>
      </c>
      <c r="E81" s="4" t="s">
        <v>91</v>
      </c>
    </row>
    <row r="82" spans="1:5" x14ac:dyDescent="0.2">
      <c r="A82" s="138"/>
      <c r="B82" s="139"/>
      <c r="C82" s="4" t="s">
        <v>164</v>
      </c>
      <c r="D82" s="4">
        <v>2279231</v>
      </c>
      <c r="E82" s="4" t="s">
        <v>91</v>
      </c>
    </row>
    <row r="83" spans="1:5" x14ac:dyDescent="0.2">
      <c r="A83" s="138"/>
      <c r="B83" s="139"/>
      <c r="C83" s="4" t="s">
        <v>165</v>
      </c>
      <c r="D83" s="4">
        <v>2279232</v>
      </c>
      <c r="E83" s="4" t="s">
        <v>91</v>
      </c>
    </row>
    <row r="84" spans="1:5" x14ac:dyDescent="0.2">
      <c r="A84" s="138"/>
      <c r="B84" s="139"/>
      <c r="C84" s="4" t="s">
        <v>166</v>
      </c>
      <c r="D84" s="4">
        <v>2279233</v>
      </c>
      <c r="E84" s="4" t="s">
        <v>91</v>
      </c>
    </row>
    <row r="85" spans="1:5" x14ac:dyDescent="0.2">
      <c r="A85" s="138"/>
      <c r="B85" s="139"/>
      <c r="C85" s="4" t="s">
        <v>167</v>
      </c>
      <c r="D85" s="4">
        <v>2279234</v>
      </c>
      <c r="E85" s="4" t="s">
        <v>91</v>
      </c>
    </row>
    <row r="86" spans="1:5" x14ac:dyDescent="0.2">
      <c r="A86" s="138"/>
      <c r="B86" s="139"/>
      <c r="C86" s="4" t="s">
        <v>168</v>
      </c>
      <c r="D86" s="4">
        <v>2279235</v>
      </c>
      <c r="E86" s="4" t="s">
        <v>91</v>
      </c>
    </row>
    <row r="87" spans="1:5" x14ac:dyDescent="0.2">
      <c r="A87" s="138"/>
      <c r="B87" s="139"/>
      <c r="C87" s="4" t="s">
        <v>169</v>
      </c>
      <c r="D87" s="4">
        <v>2279236</v>
      </c>
      <c r="E87" s="4" t="s">
        <v>91</v>
      </c>
    </row>
    <row r="88" spans="1:5" x14ac:dyDescent="0.2">
      <c r="A88" s="138"/>
      <c r="B88" s="139"/>
      <c r="C88" s="4" t="s">
        <v>170</v>
      </c>
      <c r="D88" s="4">
        <v>2279237</v>
      </c>
      <c r="E88" s="4" t="s">
        <v>91</v>
      </c>
    </row>
    <row r="89" spans="1:5" x14ac:dyDescent="0.2">
      <c r="A89" s="140"/>
      <c r="B89" s="141"/>
      <c r="C89" s="4" t="s">
        <v>171</v>
      </c>
      <c r="D89" s="4">
        <v>2279239</v>
      </c>
      <c r="E89" s="4" t="s">
        <v>91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9:B89"/>
    <mergeCell ref="A8:B8"/>
    <mergeCell ref="F2:F4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38" fitToHeight="0" orientation="landscape" r:id="rId1"/>
  <rowBreaks count="1" manualBreakCount="1">
    <brk id="89" max="29" man="1"/>
  </rowBreaks>
  <colBreaks count="1" manualBreakCount="1">
    <brk id="4" max="14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9EB5-1FA4-4012-945F-C5E345041AD4}">
  <sheetPr codeName="Foglio40">
    <pageSetUpPr fitToPage="1"/>
  </sheetPr>
  <dimension ref="A1:J98"/>
  <sheetViews>
    <sheetView view="pageBreakPreview" zoomScale="80" zoomScaleNormal="80" zoomScaleSheetLayoutView="80" workbookViewId="0">
      <pane xSplit="4" ySplit="1" topLeftCell="E100" activePane="bottomRight" state="frozen"/>
      <selection pane="topRight" activeCell="E1" sqref="E1"/>
      <selection pane="bottomLeft" activeCell="A2" sqref="A2"/>
      <selection pane="bottomRight" activeCell="K18" sqref="K1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7.7109375" customWidth="1"/>
    <col min="7" max="7" width="15.7109375" customWidth="1"/>
    <col min="8" max="8" width="30.42578125" customWidth="1"/>
    <col min="9" max="9" width="28.42578125" customWidth="1"/>
    <col min="10" max="10" width="17.28515625" customWidth="1"/>
    <col min="11" max="11" width="18" customWidth="1"/>
    <col min="12" max="12" width="20.140625" customWidth="1"/>
    <col min="13" max="13" width="23.5703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customHeight="1" x14ac:dyDescent="0.2">
      <c r="A2" s="122">
        <v>7</v>
      </c>
      <c r="B2" s="126" t="s">
        <v>67</v>
      </c>
      <c r="C2" s="122" t="s">
        <v>3</v>
      </c>
      <c r="D2" s="123" t="s">
        <v>14</v>
      </c>
      <c r="E2" s="118">
        <v>904</v>
      </c>
      <c r="F2" s="125">
        <f>ROUND(452000,2)</f>
        <v>452000</v>
      </c>
      <c r="G2" s="5">
        <v>1</v>
      </c>
      <c r="H2" s="11" t="s">
        <v>39</v>
      </c>
      <c r="I2" s="5" t="s">
        <v>1203</v>
      </c>
      <c r="J2" s="6">
        <v>300</v>
      </c>
    </row>
    <row r="3" spans="1:10" ht="30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46</v>
      </c>
      <c r="I3" s="14" t="s">
        <v>1446</v>
      </c>
      <c r="J3" s="6">
        <v>330</v>
      </c>
    </row>
    <row r="4" spans="1:10" ht="4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47</v>
      </c>
      <c r="I4" s="14" t="s">
        <v>1538</v>
      </c>
      <c r="J4" s="9">
        <v>395</v>
      </c>
    </row>
    <row r="5" spans="1:10" ht="18.75" customHeight="1" x14ac:dyDescent="0.2">
      <c r="A5" s="122"/>
      <c r="B5" s="127"/>
      <c r="C5" s="122"/>
      <c r="D5" s="123"/>
      <c r="E5" s="120"/>
      <c r="F5" s="125"/>
      <c r="G5" s="5">
        <v>4</v>
      </c>
      <c r="H5" s="11" t="s">
        <v>48</v>
      </c>
      <c r="I5" s="5" t="s">
        <v>1763</v>
      </c>
      <c r="J5" s="9">
        <v>290</v>
      </c>
    </row>
    <row r="6" spans="1:10" ht="18.75" customHeight="1" x14ac:dyDescent="0.2">
      <c r="A6" s="122"/>
      <c r="B6" s="128"/>
      <c r="C6" s="122"/>
      <c r="D6" s="123"/>
      <c r="E6" s="119"/>
      <c r="F6" s="125"/>
      <c r="G6" s="5">
        <v>5</v>
      </c>
      <c r="H6" s="11" t="s">
        <v>49</v>
      </c>
      <c r="I6" s="5" t="s">
        <v>1861</v>
      </c>
      <c r="J6" s="9">
        <v>480</v>
      </c>
    </row>
    <row r="8" spans="1:10" ht="13.5" thickBot="1" x14ac:dyDescent="0.25"/>
    <row r="9" spans="1:10" ht="13.5" thickBot="1" x14ac:dyDescent="0.25">
      <c r="A9" s="113" t="s">
        <v>34</v>
      </c>
      <c r="B9" s="114"/>
      <c r="C9" s="18" t="s">
        <v>87</v>
      </c>
      <c r="D9" s="18" t="s">
        <v>88</v>
      </c>
      <c r="E9" s="19" t="s">
        <v>89</v>
      </c>
    </row>
    <row r="10" spans="1:10" ht="13.15" customHeight="1" x14ac:dyDescent="0.2">
      <c r="A10" s="136" t="s">
        <v>1447</v>
      </c>
      <c r="B10" s="137"/>
      <c r="C10" s="1" t="s">
        <v>1448</v>
      </c>
      <c r="D10" s="1">
        <v>2501804</v>
      </c>
      <c r="E10" s="1" t="s">
        <v>1449</v>
      </c>
    </row>
    <row r="11" spans="1:10" ht="13.15" customHeight="1" x14ac:dyDescent="0.2">
      <c r="A11" s="138"/>
      <c r="B11" s="139"/>
      <c r="C11" s="1" t="s">
        <v>1450</v>
      </c>
      <c r="D11" s="1">
        <v>2501844</v>
      </c>
      <c r="E11" s="1" t="s">
        <v>1449</v>
      </c>
    </row>
    <row r="12" spans="1:10" ht="13.15" customHeight="1" x14ac:dyDescent="0.2">
      <c r="A12" s="138"/>
      <c r="B12" s="139"/>
      <c r="C12" s="1" t="s">
        <v>1451</v>
      </c>
      <c r="D12" s="1">
        <v>2501878</v>
      </c>
      <c r="E12" s="1" t="s">
        <v>1449</v>
      </c>
    </row>
    <row r="13" spans="1:10" ht="13.15" customHeight="1" x14ac:dyDescent="0.2">
      <c r="A13" s="138"/>
      <c r="B13" s="139"/>
      <c r="C13" s="1" t="s">
        <v>1452</v>
      </c>
      <c r="D13" s="1">
        <v>2501889</v>
      </c>
      <c r="E13" s="1" t="s">
        <v>1449</v>
      </c>
    </row>
    <row r="14" spans="1:10" ht="13.15" customHeight="1" x14ac:dyDescent="0.2">
      <c r="A14" s="138"/>
      <c r="B14" s="139"/>
      <c r="C14" s="1" t="s">
        <v>1453</v>
      </c>
      <c r="D14" s="1">
        <v>2501908</v>
      </c>
      <c r="E14" s="1" t="s">
        <v>1449</v>
      </c>
    </row>
    <row r="15" spans="1:10" ht="13.15" customHeight="1" x14ac:dyDescent="0.2">
      <c r="A15" s="138"/>
      <c r="B15" s="139"/>
      <c r="C15" s="1" t="s">
        <v>1454</v>
      </c>
      <c r="D15" s="1">
        <v>2501924</v>
      </c>
      <c r="E15" s="1" t="s">
        <v>1449</v>
      </c>
    </row>
    <row r="16" spans="1:10" ht="13.15" customHeight="1" x14ac:dyDescent="0.2">
      <c r="A16" s="138"/>
      <c r="B16" s="139"/>
      <c r="C16" s="1" t="s">
        <v>1455</v>
      </c>
      <c r="D16" s="1">
        <v>2501829</v>
      </c>
      <c r="E16" s="1" t="s">
        <v>1449</v>
      </c>
    </row>
    <row r="17" spans="1:5" ht="13.15" customHeight="1" x14ac:dyDescent="0.2">
      <c r="A17" s="138"/>
      <c r="B17" s="139"/>
      <c r="C17" s="1" t="s">
        <v>1456</v>
      </c>
      <c r="D17" s="1">
        <v>2501847</v>
      </c>
      <c r="E17" s="1" t="s">
        <v>1449</v>
      </c>
    </row>
    <row r="18" spans="1:5" ht="13.15" customHeight="1" x14ac:dyDescent="0.2">
      <c r="A18" s="138"/>
      <c r="B18" s="139"/>
      <c r="C18" s="1" t="s">
        <v>1457</v>
      </c>
      <c r="D18" s="1">
        <v>2501880</v>
      </c>
      <c r="E18" s="1" t="s">
        <v>1449</v>
      </c>
    </row>
    <row r="19" spans="1:5" ht="13.15" customHeight="1" x14ac:dyDescent="0.2">
      <c r="A19" s="138"/>
      <c r="B19" s="139"/>
      <c r="C19" s="1" t="s">
        <v>1458</v>
      </c>
      <c r="D19" s="1">
        <v>2501890</v>
      </c>
      <c r="E19" s="1" t="s">
        <v>1449</v>
      </c>
    </row>
    <row r="20" spans="1:5" ht="13.15" customHeight="1" x14ac:dyDescent="0.2">
      <c r="A20" s="138"/>
      <c r="B20" s="139"/>
      <c r="C20" s="1" t="s">
        <v>1459</v>
      </c>
      <c r="D20" s="1">
        <v>2501910</v>
      </c>
      <c r="E20" s="1" t="s">
        <v>1449</v>
      </c>
    </row>
    <row r="21" spans="1:5" ht="13.15" customHeight="1" x14ac:dyDescent="0.2">
      <c r="A21" s="138"/>
      <c r="B21" s="139"/>
      <c r="C21" s="1" t="s">
        <v>1460</v>
      </c>
      <c r="D21" s="1">
        <v>2501927</v>
      </c>
      <c r="E21" s="1" t="s">
        <v>1449</v>
      </c>
    </row>
    <row r="22" spans="1:5" ht="13.15" customHeight="1" x14ac:dyDescent="0.2">
      <c r="A22" s="138"/>
      <c r="B22" s="139"/>
      <c r="C22" s="1" t="s">
        <v>1461</v>
      </c>
      <c r="D22" s="1">
        <v>2501830</v>
      </c>
      <c r="E22" s="1" t="s">
        <v>1449</v>
      </c>
    </row>
    <row r="23" spans="1:5" ht="13.15" customHeight="1" x14ac:dyDescent="0.2">
      <c r="A23" s="138"/>
      <c r="B23" s="139"/>
      <c r="C23" s="1" t="s">
        <v>1462</v>
      </c>
      <c r="D23" s="1">
        <v>2501852</v>
      </c>
      <c r="E23" s="1" t="s">
        <v>1449</v>
      </c>
    </row>
    <row r="24" spans="1:5" ht="13.15" customHeight="1" x14ac:dyDescent="0.2">
      <c r="A24" s="138"/>
      <c r="B24" s="139"/>
      <c r="C24" s="1" t="s">
        <v>1463</v>
      </c>
      <c r="D24" s="1">
        <v>2501881</v>
      </c>
      <c r="E24" s="1" t="s">
        <v>1449</v>
      </c>
    </row>
    <row r="25" spans="1:5" ht="13.15" customHeight="1" x14ac:dyDescent="0.2">
      <c r="A25" s="138"/>
      <c r="B25" s="139"/>
      <c r="C25" s="1" t="s">
        <v>1464</v>
      </c>
      <c r="D25" s="1">
        <v>2501893</v>
      </c>
      <c r="E25" s="1" t="s">
        <v>1449</v>
      </c>
    </row>
    <row r="26" spans="1:5" ht="13.15" customHeight="1" x14ac:dyDescent="0.2">
      <c r="A26" s="138"/>
      <c r="B26" s="139"/>
      <c r="C26" s="1" t="s">
        <v>1465</v>
      </c>
      <c r="D26" s="1">
        <v>2501912</v>
      </c>
      <c r="E26" s="1" t="s">
        <v>1449</v>
      </c>
    </row>
    <row r="27" spans="1:5" ht="13.15" customHeight="1" x14ac:dyDescent="0.2">
      <c r="A27" s="138"/>
      <c r="B27" s="139"/>
      <c r="C27" s="1" t="s">
        <v>1466</v>
      </c>
      <c r="D27" s="1">
        <v>2501930</v>
      </c>
      <c r="E27" s="1" t="s">
        <v>1449</v>
      </c>
    </row>
    <row r="28" spans="1:5" ht="13.15" customHeight="1" x14ac:dyDescent="0.2">
      <c r="A28" s="138"/>
      <c r="B28" s="139"/>
      <c r="C28" s="1" t="s">
        <v>1467</v>
      </c>
      <c r="D28" s="1">
        <v>2501832</v>
      </c>
      <c r="E28" s="1" t="s">
        <v>1449</v>
      </c>
    </row>
    <row r="29" spans="1:5" ht="13.15" customHeight="1" x14ac:dyDescent="0.2">
      <c r="A29" s="138"/>
      <c r="B29" s="139"/>
      <c r="C29" s="1" t="s">
        <v>1468</v>
      </c>
      <c r="D29" s="1">
        <v>2501855</v>
      </c>
      <c r="E29" s="1" t="s">
        <v>1449</v>
      </c>
    </row>
    <row r="30" spans="1:5" ht="13.15" customHeight="1" x14ac:dyDescent="0.2">
      <c r="A30" s="138"/>
      <c r="B30" s="139"/>
      <c r="C30" s="1" t="s">
        <v>1469</v>
      </c>
      <c r="D30" s="1">
        <v>2501883</v>
      </c>
      <c r="E30" s="1" t="s">
        <v>1449</v>
      </c>
    </row>
    <row r="31" spans="1:5" ht="13.15" customHeight="1" x14ac:dyDescent="0.2">
      <c r="A31" s="138"/>
      <c r="B31" s="139"/>
      <c r="C31" s="1" t="s">
        <v>1470</v>
      </c>
      <c r="D31" s="1">
        <v>2501896</v>
      </c>
      <c r="E31" s="1" t="s">
        <v>1449</v>
      </c>
    </row>
    <row r="32" spans="1:5" ht="13.15" customHeight="1" x14ac:dyDescent="0.2">
      <c r="A32" s="138"/>
      <c r="B32" s="139"/>
      <c r="C32" s="1" t="s">
        <v>1471</v>
      </c>
      <c r="D32" s="1">
        <v>2501914</v>
      </c>
      <c r="E32" s="1" t="s">
        <v>1449</v>
      </c>
    </row>
    <row r="33" spans="1:5" ht="13.15" customHeight="1" x14ac:dyDescent="0.2">
      <c r="A33" s="138"/>
      <c r="B33" s="139"/>
      <c r="C33" s="1" t="s">
        <v>1472</v>
      </c>
      <c r="D33" s="1">
        <v>2501932</v>
      </c>
      <c r="E33" s="1" t="s">
        <v>1449</v>
      </c>
    </row>
    <row r="34" spans="1:5" ht="13.15" customHeight="1" x14ac:dyDescent="0.2">
      <c r="A34" s="138"/>
      <c r="B34" s="139"/>
      <c r="C34" s="1" t="s">
        <v>1473</v>
      </c>
      <c r="D34" s="1">
        <v>2501834</v>
      </c>
      <c r="E34" s="1" t="s">
        <v>1449</v>
      </c>
    </row>
    <row r="35" spans="1:5" ht="13.15" customHeight="1" x14ac:dyDescent="0.2">
      <c r="A35" s="138"/>
      <c r="B35" s="139"/>
      <c r="C35" s="1" t="s">
        <v>1474</v>
      </c>
      <c r="D35" s="1">
        <v>2501859</v>
      </c>
      <c r="E35" s="1" t="s">
        <v>1449</v>
      </c>
    </row>
    <row r="36" spans="1:5" ht="13.15" customHeight="1" x14ac:dyDescent="0.2">
      <c r="A36" s="138"/>
      <c r="B36" s="139"/>
      <c r="C36" s="1" t="s">
        <v>1475</v>
      </c>
      <c r="D36" s="1">
        <v>2501886</v>
      </c>
      <c r="E36" s="1" t="s">
        <v>1449</v>
      </c>
    </row>
    <row r="37" spans="1:5" ht="13.15" customHeight="1" x14ac:dyDescent="0.2">
      <c r="A37" s="138"/>
      <c r="B37" s="139"/>
      <c r="C37" s="1" t="s">
        <v>1476</v>
      </c>
      <c r="D37" s="1">
        <v>2501900</v>
      </c>
      <c r="E37" s="1" t="s">
        <v>1449</v>
      </c>
    </row>
    <row r="38" spans="1:5" ht="13.15" customHeight="1" x14ac:dyDescent="0.2">
      <c r="A38" s="138"/>
      <c r="B38" s="139"/>
      <c r="C38" s="1" t="s">
        <v>1477</v>
      </c>
      <c r="D38" s="1">
        <v>2501916</v>
      </c>
      <c r="E38" s="1" t="s">
        <v>1449</v>
      </c>
    </row>
    <row r="39" spans="1:5" ht="13.15" customHeight="1" x14ac:dyDescent="0.2">
      <c r="A39" s="138"/>
      <c r="B39" s="139"/>
      <c r="C39" s="1" t="s">
        <v>1478</v>
      </c>
      <c r="D39" s="1">
        <v>2501937</v>
      </c>
      <c r="E39" s="1" t="s">
        <v>1449</v>
      </c>
    </row>
    <row r="40" spans="1:5" ht="13.15" customHeight="1" x14ac:dyDescent="0.2">
      <c r="A40" s="138"/>
      <c r="B40" s="139"/>
      <c r="C40" s="1" t="s">
        <v>1479</v>
      </c>
      <c r="D40" s="1">
        <v>2501837</v>
      </c>
      <c r="E40" s="1" t="s">
        <v>1449</v>
      </c>
    </row>
    <row r="41" spans="1:5" ht="13.15" customHeight="1" x14ac:dyDescent="0.2">
      <c r="A41" s="138"/>
      <c r="B41" s="139"/>
      <c r="C41" s="1" t="s">
        <v>1480</v>
      </c>
      <c r="D41" s="1">
        <v>2501873</v>
      </c>
      <c r="E41" s="1" t="s">
        <v>1449</v>
      </c>
    </row>
    <row r="42" spans="1:5" ht="13.15" customHeight="1" x14ac:dyDescent="0.2">
      <c r="A42" s="138"/>
      <c r="B42" s="139"/>
      <c r="C42" s="1" t="s">
        <v>1481</v>
      </c>
      <c r="D42" s="1">
        <v>2501888</v>
      </c>
      <c r="E42" s="1" t="s">
        <v>1449</v>
      </c>
    </row>
    <row r="43" spans="1:5" ht="13.15" customHeight="1" x14ac:dyDescent="0.2">
      <c r="A43" s="138"/>
      <c r="B43" s="139"/>
      <c r="C43" s="1" t="s">
        <v>1482</v>
      </c>
      <c r="D43" s="1">
        <v>2501905</v>
      </c>
      <c r="E43" s="1" t="s">
        <v>1449</v>
      </c>
    </row>
    <row r="44" spans="1:5" ht="13.15" customHeight="1" x14ac:dyDescent="0.2">
      <c r="A44" s="138"/>
      <c r="B44" s="139"/>
      <c r="C44" s="1" t="s">
        <v>1483</v>
      </c>
      <c r="D44" s="1">
        <v>2501919</v>
      </c>
      <c r="E44" s="1" t="s">
        <v>1449</v>
      </c>
    </row>
    <row r="45" spans="1:5" ht="13.15" customHeight="1" x14ac:dyDescent="0.2">
      <c r="A45" s="138"/>
      <c r="B45" s="139"/>
      <c r="C45" s="1" t="s">
        <v>1484</v>
      </c>
      <c r="D45" s="1">
        <v>2501942</v>
      </c>
      <c r="E45" s="1" t="s">
        <v>1449</v>
      </c>
    </row>
    <row r="46" spans="1:5" ht="13.15" customHeight="1" x14ac:dyDescent="0.2">
      <c r="A46" s="138"/>
      <c r="B46" s="139"/>
      <c r="C46" s="1" t="s">
        <v>1485</v>
      </c>
      <c r="D46" s="1">
        <v>2502056</v>
      </c>
      <c r="E46" s="1" t="s">
        <v>1449</v>
      </c>
    </row>
    <row r="47" spans="1:5" ht="13.15" customHeight="1" x14ac:dyDescent="0.2">
      <c r="A47" s="138"/>
      <c r="B47" s="139"/>
      <c r="C47" s="1" t="s">
        <v>1486</v>
      </c>
      <c r="D47" s="1">
        <v>2502076</v>
      </c>
      <c r="E47" s="1" t="s">
        <v>1449</v>
      </c>
    </row>
    <row r="48" spans="1:5" ht="13.15" customHeight="1" x14ac:dyDescent="0.2">
      <c r="A48" s="138"/>
      <c r="B48" s="139"/>
      <c r="C48" s="1" t="s">
        <v>1487</v>
      </c>
      <c r="D48" s="1">
        <v>2502089</v>
      </c>
      <c r="E48" s="1" t="s">
        <v>1449</v>
      </c>
    </row>
    <row r="49" spans="1:5" ht="13.15" customHeight="1" x14ac:dyDescent="0.2">
      <c r="A49" s="138"/>
      <c r="B49" s="139"/>
      <c r="C49" s="1" t="s">
        <v>1488</v>
      </c>
      <c r="D49" s="1">
        <v>2502820</v>
      </c>
      <c r="E49" s="1" t="s">
        <v>1449</v>
      </c>
    </row>
    <row r="50" spans="1:5" ht="13.15" customHeight="1" x14ac:dyDescent="0.2">
      <c r="A50" s="138"/>
      <c r="B50" s="139"/>
      <c r="C50" s="1" t="s">
        <v>1489</v>
      </c>
      <c r="D50" s="1">
        <v>2502838</v>
      </c>
      <c r="E50" s="1" t="s">
        <v>1449</v>
      </c>
    </row>
    <row r="51" spans="1:5" ht="13.15" customHeight="1" x14ac:dyDescent="0.2">
      <c r="A51" s="138"/>
      <c r="B51" s="139"/>
      <c r="C51" s="1" t="s">
        <v>1490</v>
      </c>
      <c r="D51" s="1">
        <v>2502855</v>
      </c>
      <c r="E51" s="1" t="s">
        <v>1449</v>
      </c>
    </row>
    <row r="52" spans="1:5" ht="13.15" customHeight="1" x14ac:dyDescent="0.2">
      <c r="A52" s="138"/>
      <c r="B52" s="139"/>
      <c r="C52" s="1" t="s">
        <v>1491</v>
      </c>
      <c r="D52" s="1">
        <v>2502059</v>
      </c>
      <c r="E52" s="1" t="s">
        <v>1449</v>
      </c>
    </row>
    <row r="53" spans="1:5" ht="13.15" customHeight="1" x14ac:dyDescent="0.2">
      <c r="A53" s="138"/>
      <c r="B53" s="139"/>
      <c r="C53" s="1" t="s">
        <v>1492</v>
      </c>
      <c r="D53" s="1">
        <v>2502078</v>
      </c>
      <c r="E53" s="1" t="s">
        <v>1449</v>
      </c>
    </row>
    <row r="54" spans="1:5" ht="13.15" customHeight="1" x14ac:dyDescent="0.2">
      <c r="A54" s="138"/>
      <c r="B54" s="139"/>
      <c r="C54" s="1" t="s">
        <v>1493</v>
      </c>
      <c r="D54" s="1">
        <v>2502093</v>
      </c>
      <c r="E54" s="1" t="s">
        <v>1449</v>
      </c>
    </row>
    <row r="55" spans="1:5" ht="13.15" customHeight="1" x14ac:dyDescent="0.2">
      <c r="A55" s="138"/>
      <c r="B55" s="139"/>
      <c r="C55" s="1" t="s">
        <v>1494</v>
      </c>
      <c r="D55" s="1">
        <v>2502824</v>
      </c>
      <c r="E55" s="1" t="s">
        <v>1449</v>
      </c>
    </row>
    <row r="56" spans="1:5" ht="13.15" customHeight="1" x14ac:dyDescent="0.2">
      <c r="A56" s="138"/>
      <c r="B56" s="139"/>
      <c r="C56" s="1" t="s">
        <v>1495</v>
      </c>
      <c r="D56" s="1">
        <v>2502839</v>
      </c>
      <c r="E56" s="1" t="s">
        <v>1449</v>
      </c>
    </row>
    <row r="57" spans="1:5" ht="13.15" customHeight="1" x14ac:dyDescent="0.2">
      <c r="A57" s="138"/>
      <c r="B57" s="139"/>
      <c r="C57" s="1" t="s">
        <v>1496</v>
      </c>
      <c r="D57" s="1">
        <v>2502859</v>
      </c>
      <c r="E57" s="1" t="s">
        <v>1449</v>
      </c>
    </row>
    <row r="58" spans="1:5" ht="13.15" customHeight="1" x14ac:dyDescent="0.2">
      <c r="A58" s="138"/>
      <c r="B58" s="139"/>
      <c r="C58" s="1" t="s">
        <v>1497</v>
      </c>
      <c r="D58" s="1">
        <v>2502065</v>
      </c>
      <c r="E58" s="1" t="s">
        <v>1449</v>
      </c>
    </row>
    <row r="59" spans="1:5" ht="13.15" customHeight="1" x14ac:dyDescent="0.2">
      <c r="A59" s="138"/>
      <c r="B59" s="139"/>
      <c r="C59" s="1" t="s">
        <v>1498</v>
      </c>
      <c r="D59" s="1">
        <v>2502080</v>
      </c>
      <c r="E59" s="1" t="s">
        <v>1449</v>
      </c>
    </row>
    <row r="60" spans="1:5" ht="13.15" customHeight="1" x14ac:dyDescent="0.2">
      <c r="A60" s="138"/>
      <c r="B60" s="139"/>
      <c r="C60" s="1" t="s">
        <v>1499</v>
      </c>
      <c r="D60" s="1">
        <v>2502101</v>
      </c>
      <c r="E60" s="1" t="s">
        <v>1449</v>
      </c>
    </row>
    <row r="61" spans="1:5" ht="13.15" customHeight="1" x14ac:dyDescent="0.2">
      <c r="A61" s="138"/>
      <c r="B61" s="139"/>
      <c r="C61" s="1" t="s">
        <v>1500</v>
      </c>
      <c r="D61" s="1">
        <v>2502827</v>
      </c>
      <c r="E61" s="1" t="s">
        <v>1449</v>
      </c>
    </row>
    <row r="62" spans="1:5" ht="13.15" customHeight="1" x14ac:dyDescent="0.2">
      <c r="A62" s="138"/>
      <c r="B62" s="139"/>
      <c r="C62" s="1" t="s">
        <v>1501</v>
      </c>
      <c r="D62" s="1">
        <v>2502841</v>
      </c>
      <c r="E62" s="1" t="s">
        <v>1449</v>
      </c>
    </row>
    <row r="63" spans="1:5" ht="13.15" customHeight="1" x14ac:dyDescent="0.2">
      <c r="A63" s="138"/>
      <c r="B63" s="139"/>
      <c r="C63" s="1" t="s">
        <v>1502</v>
      </c>
      <c r="D63" s="1">
        <v>2502863</v>
      </c>
      <c r="E63" s="1" t="s">
        <v>1449</v>
      </c>
    </row>
    <row r="64" spans="1:5" ht="13.15" customHeight="1" x14ac:dyDescent="0.2">
      <c r="A64" s="138"/>
      <c r="B64" s="139"/>
      <c r="C64" s="1" t="s">
        <v>1503</v>
      </c>
      <c r="D64" s="1">
        <v>2502067</v>
      </c>
      <c r="E64" s="1" t="s">
        <v>1449</v>
      </c>
    </row>
    <row r="65" spans="1:5" ht="13.15" customHeight="1" x14ac:dyDescent="0.2">
      <c r="A65" s="138"/>
      <c r="B65" s="139"/>
      <c r="C65" s="1" t="s">
        <v>1504</v>
      </c>
      <c r="D65" s="1">
        <v>2502082</v>
      </c>
      <c r="E65" s="1" t="s">
        <v>1449</v>
      </c>
    </row>
    <row r="66" spans="1:5" ht="13.15" customHeight="1" x14ac:dyDescent="0.2">
      <c r="A66" s="138"/>
      <c r="B66" s="139"/>
      <c r="C66" s="1" t="s">
        <v>1505</v>
      </c>
      <c r="D66" s="1">
        <v>2502104</v>
      </c>
      <c r="E66" s="1" t="s">
        <v>1449</v>
      </c>
    </row>
    <row r="67" spans="1:5" ht="13.15" customHeight="1" x14ac:dyDescent="0.2">
      <c r="A67" s="138"/>
      <c r="B67" s="139"/>
      <c r="C67" s="1" t="s">
        <v>1506</v>
      </c>
      <c r="D67" s="1">
        <v>2502829</v>
      </c>
      <c r="E67" s="1" t="s">
        <v>1449</v>
      </c>
    </row>
    <row r="68" spans="1:5" ht="13.15" customHeight="1" x14ac:dyDescent="0.2">
      <c r="A68" s="138"/>
      <c r="B68" s="139"/>
      <c r="C68" s="1" t="s">
        <v>1507</v>
      </c>
      <c r="D68" s="1">
        <v>2502843</v>
      </c>
      <c r="E68" s="1" t="s">
        <v>1449</v>
      </c>
    </row>
    <row r="69" spans="1:5" ht="13.15" customHeight="1" x14ac:dyDescent="0.2">
      <c r="A69" s="138"/>
      <c r="B69" s="139"/>
      <c r="C69" s="1" t="s">
        <v>1508</v>
      </c>
      <c r="D69" s="1">
        <v>2502865</v>
      </c>
      <c r="E69" s="1" t="s">
        <v>1449</v>
      </c>
    </row>
    <row r="70" spans="1:5" ht="13.15" customHeight="1" x14ac:dyDescent="0.2">
      <c r="A70" s="138"/>
      <c r="B70" s="139"/>
      <c r="C70" s="1" t="s">
        <v>1509</v>
      </c>
      <c r="D70" s="1">
        <v>2502069</v>
      </c>
      <c r="E70" s="1" t="s">
        <v>1449</v>
      </c>
    </row>
    <row r="71" spans="1:5" ht="13.15" customHeight="1" x14ac:dyDescent="0.2">
      <c r="A71" s="138"/>
      <c r="B71" s="139"/>
      <c r="C71" s="1" t="s">
        <v>1510</v>
      </c>
      <c r="D71" s="1">
        <v>2502083</v>
      </c>
      <c r="E71" s="1" t="s">
        <v>1449</v>
      </c>
    </row>
    <row r="72" spans="1:5" ht="13.15" customHeight="1" x14ac:dyDescent="0.2">
      <c r="A72" s="138"/>
      <c r="B72" s="139"/>
      <c r="C72" s="1" t="s">
        <v>1511</v>
      </c>
      <c r="D72" s="1">
        <v>2502106</v>
      </c>
      <c r="E72" s="1" t="s">
        <v>1449</v>
      </c>
    </row>
    <row r="73" spans="1:5" ht="13.15" customHeight="1" x14ac:dyDescent="0.2">
      <c r="A73" s="138"/>
      <c r="B73" s="139"/>
      <c r="C73" s="1" t="s">
        <v>1512</v>
      </c>
      <c r="D73" s="1">
        <v>2502830</v>
      </c>
      <c r="E73" s="1" t="s">
        <v>1449</v>
      </c>
    </row>
    <row r="74" spans="1:5" ht="13.15" customHeight="1" x14ac:dyDescent="0.2">
      <c r="A74" s="138"/>
      <c r="B74" s="139"/>
      <c r="C74" s="1" t="s">
        <v>1513</v>
      </c>
      <c r="D74" s="1">
        <v>2502844</v>
      </c>
      <c r="E74" s="1" t="s">
        <v>1449</v>
      </c>
    </row>
    <row r="75" spans="1:5" ht="13.15" customHeight="1" x14ac:dyDescent="0.2">
      <c r="A75" s="138"/>
      <c r="B75" s="139"/>
      <c r="C75" s="1" t="s">
        <v>1514</v>
      </c>
      <c r="D75" s="1">
        <v>2502866</v>
      </c>
      <c r="E75" s="1" t="s">
        <v>1449</v>
      </c>
    </row>
    <row r="76" spans="1:5" ht="13.15" customHeight="1" x14ac:dyDescent="0.2">
      <c r="A76" s="138"/>
      <c r="B76" s="139"/>
      <c r="C76" s="1" t="s">
        <v>1515</v>
      </c>
      <c r="D76" s="1">
        <v>2502070</v>
      </c>
      <c r="E76" s="1" t="s">
        <v>1449</v>
      </c>
    </row>
    <row r="77" spans="1:5" ht="13.15" customHeight="1" x14ac:dyDescent="0.2">
      <c r="A77" s="138"/>
      <c r="B77" s="139"/>
      <c r="C77" s="1" t="s">
        <v>1516</v>
      </c>
      <c r="D77" s="1">
        <v>2502085</v>
      </c>
      <c r="E77" s="1" t="s">
        <v>1449</v>
      </c>
    </row>
    <row r="78" spans="1:5" ht="13.15" customHeight="1" x14ac:dyDescent="0.2">
      <c r="A78" s="138"/>
      <c r="B78" s="139"/>
      <c r="C78" s="1" t="s">
        <v>1517</v>
      </c>
      <c r="D78" s="1">
        <v>2502107</v>
      </c>
      <c r="E78" s="1" t="s">
        <v>1449</v>
      </c>
    </row>
    <row r="79" spans="1:5" ht="13.15" customHeight="1" x14ac:dyDescent="0.2">
      <c r="A79" s="138"/>
      <c r="B79" s="139"/>
      <c r="C79" s="1" t="s">
        <v>1518</v>
      </c>
      <c r="D79" s="1">
        <v>2502832</v>
      </c>
      <c r="E79" s="1" t="s">
        <v>1449</v>
      </c>
    </row>
    <row r="80" spans="1:5" ht="13.15" customHeight="1" x14ac:dyDescent="0.2">
      <c r="A80" s="138"/>
      <c r="B80" s="139"/>
      <c r="C80" s="1" t="s">
        <v>1519</v>
      </c>
      <c r="D80" s="1">
        <v>2502850</v>
      </c>
      <c r="E80" s="1" t="s">
        <v>1449</v>
      </c>
    </row>
    <row r="81" spans="1:5" ht="13.15" customHeight="1" x14ac:dyDescent="0.2">
      <c r="A81" s="140"/>
      <c r="B81" s="141"/>
      <c r="C81" s="1" t="s">
        <v>1520</v>
      </c>
      <c r="D81" s="1">
        <v>2502868</v>
      </c>
      <c r="E81" s="1" t="s">
        <v>1449</v>
      </c>
    </row>
    <row r="82" spans="1:5" ht="13.15" customHeight="1" x14ac:dyDescent="0.2">
      <c r="A82" s="178" t="s">
        <v>1521</v>
      </c>
      <c r="B82" s="179"/>
      <c r="C82" s="1" t="s">
        <v>1522</v>
      </c>
      <c r="D82" s="1">
        <v>2502885</v>
      </c>
      <c r="E82" s="1" t="s">
        <v>1449</v>
      </c>
    </row>
    <row r="83" spans="1:5" ht="13.15" customHeight="1" x14ac:dyDescent="0.2">
      <c r="A83" s="180"/>
      <c r="B83" s="181"/>
      <c r="C83" s="48" t="s">
        <v>1523</v>
      </c>
      <c r="D83" s="1">
        <v>2502910</v>
      </c>
      <c r="E83" s="1" t="s">
        <v>1449</v>
      </c>
    </row>
    <row r="84" spans="1:5" ht="13.15" customHeight="1" x14ac:dyDescent="0.2">
      <c r="A84" s="180"/>
      <c r="B84" s="181"/>
      <c r="C84" s="48" t="s">
        <v>1524</v>
      </c>
      <c r="D84" s="1">
        <v>2502916</v>
      </c>
      <c r="E84" s="1" t="s">
        <v>1449</v>
      </c>
    </row>
    <row r="85" spans="1:5" ht="13.15" customHeight="1" x14ac:dyDescent="0.2">
      <c r="A85" s="180"/>
      <c r="B85" s="181"/>
      <c r="C85" s="48" t="s">
        <v>1525</v>
      </c>
      <c r="D85" s="1">
        <v>2502919</v>
      </c>
      <c r="E85" s="1" t="s">
        <v>1449</v>
      </c>
    </row>
    <row r="86" spans="1:5" ht="13.15" customHeight="1" x14ac:dyDescent="0.2">
      <c r="A86" s="180"/>
      <c r="B86" s="181"/>
      <c r="C86" s="48" t="s">
        <v>1526</v>
      </c>
      <c r="D86" s="1">
        <v>2502899</v>
      </c>
      <c r="E86" s="1" t="s">
        <v>1449</v>
      </c>
    </row>
    <row r="87" spans="1:5" ht="13.15" customHeight="1" x14ac:dyDescent="0.2">
      <c r="A87" s="180"/>
      <c r="B87" s="181"/>
      <c r="C87" s="48" t="s">
        <v>1527</v>
      </c>
      <c r="D87" s="1">
        <v>2502913</v>
      </c>
      <c r="E87" s="1" t="s">
        <v>1449</v>
      </c>
    </row>
    <row r="88" spans="1:5" ht="13.15" customHeight="1" x14ac:dyDescent="0.2">
      <c r="A88" s="180"/>
      <c r="B88" s="181"/>
      <c r="C88" s="48" t="s">
        <v>1528</v>
      </c>
      <c r="D88" s="1">
        <v>2502918</v>
      </c>
      <c r="E88" s="1" t="s">
        <v>1449</v>
      </c>
    </row>
    <row r="89" spans="1:5" ht="13.15" customHeight="1" x14ac:dyDescent="0.2">
      <c r="A89" s="180"/>
      <c r="B89" s="181"/>
      <c r="C89" s="48" t="s">
        <v>1529</v>
      </c>
      <c r="D89" s="1">
        <v>2502920</v>
      </c>
      <c r="E89" s="1" t="s">
        <v>1449</v>
      </c>
    </row>
    <row r="90" spans="1:5" ht="13.15" customHeight="1" x14ac:dyDescent="0.2">
      <c r="A90" s="180"/>
      <c r="B90" s="181"/>
      <c r="C90" s="48" t="s">
        <v>1530</v>
      </c>
      <c r="D90" s="1">
        <v>2502921</v>
      </c>
      <c r="E90" s="1" t="s">
        <v>1449</v>
      </c>
    </row>
    <row r="91" spans="1:5" ht="13.15" customHeight="1" x14ac:dyDescent="0.2">
      <c r="A91" s="180"/>
      <c r="B91" s="181"/>
      <c r="C91" s="48" t="s">
        <v>1531</v>
      </c>
      <c r="D91" s="1">
        <v>2502925</v>
      </c>
      <c r="E91" s="1" t="s">
        <v>1449</v>
      </c>
    </row>
    <row r="92" spans="1:5" ht="13.15" customHeight="1" x14ac:dyDescent="0.2">
      <c r="A92" s="180"/>
      <c r="B92" s="181"/>
      <c r="C92" s="48" t="s">
        <v>1532</v>
      </c>
      <c r="D92" s="1">
        <v>2502937</v>
      </c>
      <c r="E92" s="1" t="s">
        <v>1449</v>
      </c>
    </row>
    <row r="93" spans="1:5" ht="13.15" customHeight="1" x14ac:dyDescent="0.2">
      <c r="A93" s="180"/>
      <c r="B93" s="181"/>
      <c r="C93" s="48" t="s">
        <v>1533</v>
      </c>
      <c r="D93" s="1">
        <v>2502940</v>
      </c>
      <c r="E93" s="1" t="s">
        <v>1449</v>
      </c>
    </row>
    <row r="94" spans="1:5" ht="13.15" customHeight="1" x14ac:dyDescent="0.2">
      <c r="A94" s="180"/>
      <c r="B94" s="181"/>
      <c r="C94" s="48" t="s">
        <v>1534</v>
      </c>
      <c r="D94" s="1">
        <v>2502922</v>
      </c>
      <c r="E94" s="1" t="s">
        <v>1449</v>
      </c>
    </row>
    <row r="95" spans="1:5" ht="13.15" customHeight="1" x14ac:dyDescent="0.2">
      <c r="A95" s="180"/>
      <c r="B95" s="181"/>
      <c r="C95" s="48" t="s">
        <v>1535</v>
      </c>
      <c r="D95" s="1">
        <v>2502927</v>
      </c>
      <c r="E95" s="1" t="s">
        <v>1449</v>
      </c>
    </row>
    <row r="96" spans="1:5" ht="13.15" customHeight="1" x14ac:dyDescent="0.2">
      <c r="A96" s="180"/>
      <c r="B96" s="181"/>
      <c r="C96" s="48" t="s">
        <v>1536</v>
      </c>
      <c r="D96" s="1">
        <v>2502939</v>
      </c>
      <c r="E96" s="1" t="s">
        <v>1449</v>
      </c>
    </row>
    <row r="97" spans="1:5" ht="13.15" customHeight="1" x14ac:dyDescent="0.2">
      <c r="A97" s="182"/>
      <c r="B97" s="183"/>
      <c r="C97" s="48" t="s">
        <v>1537</v>
      </c>
      <c r="D97" s="1">
        <v>2502941</v>
      </c>
      <c r="E97" s="1" t="s">
        <v>1449</v>
      </c>
    </row>
    <row r="98" spans="1:5" ht="13.9" customHeight="1" x14ac:dyDescent="0.2"/>
  </sheetData>
  <sheetProtection formatCells="0" formatColumns="0" formatRows="0" insertColumns="0" insertRows="0" insertHyperlinks="0" deleteColumns="0" deleteRows="0" sort="0" autoFilter="0" pivotTables="0"/>
  <mergeCells count="9">
    <mergeCell ref="A10:B81"/>
    <mergeCell ref="A82:B97"/>
    <mergeCell ref="A2:A6"/>
    <mergeCell ref="B2:B6"/>
    <mergeCell ref="C2:C6"/>
    <mergeCell ref="D2:D6"/>
    <mergeCell ref="E2:E6"/>
    <mergeCell ref="F2:F6"/>
    <mergeCell ref="A9:B9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colBreaks count="1" manualBreakCount="1">
    <brk id="4" max="277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B114-2C9F-4BB3-B4B2-A1AF9C63D93A}">
  <sheetPr codeName="Foglio19">
    <pageSetUpPr fitToPage="1"/>
  </sheetPr>
  <dimension ref="A1:J122"/>
  <sheetViews>
    <sheetView view="pageBreakPreview" zoomScale="80" zoomScaleNormal="80" zoomScaleSheetLayoutView="80" workbookViewId="0">
      <pane xSplit="4" ySplit="1" topLeftCell="E107" activePane="bottomRight" state="frozen"/>
      <selection pane="topRight" activeCell="E1" sqref="E1"/>
      <selection pane="bottomLeft" activeCell="A2" sqref="A2"/>
      <selection pane="bottomRight" activeCell="I216" sqref="I216:M27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7.7109375" customWidth="1"/>
    <col min="7" max="7" width="15.7109375" customWidth="1"/>
    <col min="8" max="8" width="30.42578125" customWidth="1"/>
    <col min="9" max="9" width="28.42578125" customWidth="1"/>
    <col min="10" max="10" width="17.28515625" customWidth="1"/>
    <col min="11" max="11" width="18" customWidth="1"/>
    <col min="12" max="12" width="20.140625" customWidth="1"/>
    <col min="13" max="13" width="23.5703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customHeight="1" x14ac:dyDescent="0.2">
      <c r="A2" s="122">
        <v>7</v>
      </c>
      <c r="B2" s="126" t="s">
        <v>67</v>
      </c>
      <c r="C2" s="122" t="s">
        <v>3</v>
      </c>
      <c r="D2" s="123" t="s">
        <v>14</v>
      </c>
      <c r="E2" s="118">
        <v>904</v>
      </c>
      <c r="F2" s="125">
        <f>ROUND(452000,2)</f>
        <v>452000</v>
      </c>
      <c r="G2" s="5">
        <v>1</v>
      </c>
      <c r="H2" s="11" t="s">
        <v>39</v>
      </c>
      <c r="I2" s="5" t="s">
        <v>1203</v>
      </c>
      <c r="J2" s="6">
        <v>300</v>
      </c>
    </row>
    <row r="3" spans="1:10" ht="30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46</v>
      </c>
      <c r="I3" s="14" t="s">
        <v>1446</v>
      </c>
      <c r="J3" s="6">
        <v>330</v>
      </c>
    </row>
    <row r="4" spans="1:10" ht="4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47</v>
      </c>
      <c r="I4" s="14" t="s">
        <v>1538</v>
      </c>
      <c r="J4" s="9">
        <v>395</v>
      </c>
    </row>
    <row r="5" spans="1:10" ht="18.75" customHeight="1" x14ac:dyDescent="0.2">
      <c r="A5" s="122"/>
      <c r="B5" s="127"/>
      <c r="C5" s="122"/>
      <c r="D5" s="123"/>
      <c r="E5" s="120"/>
      <c r="F5" s="125"/>
      <c r="G5" s="5">
        <v>4</v>
      </c>
      <c r="H5" s="11" t="s">
        <v>48</v>
      </c>
      <c r="I5" s="5" t="s">
        <v>1763</v>
      </c>
      <c r="J5" s="9">
        <v>290</v>
      </c>
    </row>
    <row r="6" spans="1:10" ht="18.75" customHeight="1" x14ac:dyDescent="0.2">
      <c r="A6" s="122"/>
      <c r="B6" s="128"/>
      <c r="C6" s="122"/>
      <c r="D6" s="123"/>
      <c r="E6" s="119"/>
      <c r="F6" s="125"/>
      <c r="G6" s="5">
        <v>5</v>
      </c>
      <c r="H6" s="11" t="s">
        <v>49</v>
      </c>
      <c r="I6" s="5" t="s">
        <v>1861</v>
      </c>
      <c r="J6" s="9">
        <v>480</v>
      </c>
    </row>
    <row r="9" spans="1:10" ht="13.5" thickBot="1" x14ac:dyDescent="0.25"/>
    <row r="10" spans="1:10" ht="13.15" customHeight="1" thickBot="1" x14ac:dyDescent="0.25">
      <c r="A10" s="184" t="s">
        <v>34</v>
      </c>
      <c r="B10" s="185"/>
      <c r="C10" s="42" t="s">
        <v>87</v>
      </c>
      <c r="D10" s="42" t="s">
        <v>88</v>
      </c>
      <c r="E10" s="49" t="s">
        <v>89</v>
      </c>
    </row>
    <row r="11" spans="1:10" ht="13.15" customHeight="1" thickBot="1" x14ac:dyDescent="0.25">
      <c r="A11" s="186" t="s">
        <v>1538</v>
      </c>
      <c r="B11" s="187"/>
      <c r="C11" s="50" t="s">
        <v>1539</v>
      </c>
      <c r="D11" s="50" t="s">
        <v>1540</v>
      </c>
      <c r="E11" s="50" t="s">
        <v>1449</v>
      </c>
    </row>
    <row r="12" spans="1:10" ht="13.15" customHeight="1" thickBot="1" x14ac:dyDescent="0.25">
      <c r="A12" s="188"/>
      <c r="B12" s="189"/>
      <c r="C12" s="50" t="s">
        <v>1541</v>
      </c>
      <c r="D12" s="50" t="s">
        <v>1542</v>
      </c>
      <c r="E12" s="50" t="s">
        <v>1449</v>
      </c>
    </row>
    <row r="13" spans="1:10" ht="13.15" customHeight="1" thickBot="1" x14ac:dyDescent="0.25">
      <c r="A13" s="188"/>
      <c r="B13" s="189"/>
      <c r="C13" s="50" t="s">
        <v>1543</v>
      </c>
      <c r="D13" s="50" t="s">
        <v>1544</v>
      </c>
      <c r="E13" s="50" t="s">
        <v>1449</v>
      </c>
    </row>
    <row r="14" spans="1:10" ht="13.15" customHeight="1" thickBot="1" x14ac:dyDescent="0.25">
      <c r="A14" s="188"/>
      <c r="B14" s="189"/>
      <c r="C14" s="50" t="s">
        <v>1545</v>
      </c>
      <c r="D14" s="50" t="s">
        <v>1546</v>
      </c>
      <c r="E14" s="50" t="s">
        <v>1449</v>
      </c>
    </row>
    <row r="15" spans="1:10" ht="13.15" customHeight="1" thickBot="1" x14ac:dyDescent="0.25">
      <c r="A15" s="188"/>
      <c r="B15" s="189"/>
      <c r="C15" s="50" t="s">
        <v>1547</v>
      </c>
      <c r="D15" s="50" t="s">
        <v>1548</v>
      </c>
      <c r="E15" s="50" t="s">
        <v>1449</v>
      </c>
    </row>
    <row r="16" spans="1:10" ht="13.15" customHeight="1" thickBot="1" x14ac:dyDescent="0.25">
      <c r="A16" s="188"/>
      <c r="B16" s="189"/>
      <c r="C16" s="50" t="s">
        <v>1549</v>
      </c>
      <c r="D16" s="50" t="s">
        <v>1550</v>
      </c>
      <c r="E16" s="50" t="s">
        <v>1449</v>
      </c>
    </row>
    <row r="17" spans="1:5" ht="13.15" customHeight="1" thickBot="1" x14ac:dyDescent="0.25">
      <c r="A17" s="188"/>
      <c r="B17" s="189"/>
      <c r="C17" s="50" t="s">
        <v>1551</v>
      </c>
      <c r="D17" s="50" t="s">
        <v>1552</v>
      </c>
      <c r="E17" s="50" t="s">
        <v>1449</v>
      </c>
    </row>
    <row r="18" spans="1:5" ht="13.15" customHeight="1" thickBot="1" x14ac:dyDescent="0.25">
      <c r="A18" s="188"/>
      <c r="B18" s="189"/>
      <c r="C18" s="50" t="s">
        <v>1553</v>
      </c>
      <c r="D18" s="50" t="s">
        <v>1554</v>
      </c>
      <c r="E18" s="50" t="s">
        <v>1449</v>
      </c>
    </row>
    <row r="19" spans="1:5" ht="13.15" customHeight="1" thickBot="1" x14ac:dyDescent="0.25">
      <c r="A19" s="188"/>
      <c r="B19" s="189"/>
      <c r="C19" s="50" t="s">
        <v>1555</v>
      </c>
      <c r="D19" s="50" t="s">
        <v>1556</v>
      </c>
      <c r="E19" s="50" t="s">
        <v>1449</v>
      </c>
    </row>
    <row r="20" spans="1:5" ht="13.15" customHeight="1" thickBot="1" x14ac:dyDescent="0.25">
      <c r="A20" s="188"/>
      <c r="B20" s="189"/>
      <c r="C20" s="50" t="s">
        <v>1557</v>
      </c>
      <c r="D20" s="50" t="s">
        <v>1558</v>
      </c>
      <c r="E20" s="50" t="s">
        <v>1449</v>
      </c>
    </row>
    <row r="21" spans="1:5" ht="13.15" customHeight="1" thickBot="1" x14ac:dyDescent="0.25">
      <c r="A21" s="188"/>
      <c r="B21" s="189"/>
      <c r="C21" s="50" t="s">
        <v>1559</v>
      </c>
      <c r="D21" s="50" t="s">
        <v>1560</v>
      </c>
      <c r="E21" s="50" t="s">
        <v>1449</v>
      </c>
    </row>
    <row r="22" spans="1:5" ht="13.15" customHeight="1" thickBot="1" x14ac:dyDescent="0.25">
      <c r="A22" s="188"/>
      <c r="B22" s="189"/>
      <c r="C22" s="50" t="s">
        <v>1561</v>
      </c>
      <c r="D22" s="50" t="s">
        <v>1562</v>
      </c>
      <c r="E22" s="50" t="s">
        <v>1449</v>
      </c>
    </row>
    <row r="23" spans="1:5" ht="13.15" customHeight="1" thickBot="1" x14ac:dyDescent="0.25">
      <c r="A23" s="188"/>
      <c r="B23" s="189"/>
      <c r="C23" s="50" t="s">
        <v>1563</v>
      </c>
      <c r="D23" s="50" t="s">
        <v>1564</v>
      </c>
      <c r="E23" s="50" t="s">
        <v>1449</v>
      </c>
    </row>
    <row r="24" spans="1:5" ht="13.15" customHeight="1" thickBot="1" x14ac:dyDescent="0.25">
      <c r="A24" s="188"/>
      <c r="B24" s="189"/>
      <c r="C24" s="50" t="s">
        <v>1565</v>
      </c>
      <c r="D24" s="50" t="s">
        <v>1566</v>
      </c>
      <c r="E24" s="50" t="s">
        <v>1449</v>
      </c>
    </row>
    <row r="25" spans="1:5" ht="13.15" customHeight="1" thickBot="1" x14ac:dyDescent="0.25">
      <c r="A25" s="188"/>
      <c r="B25" s="189"/>
      <c r="C25" s="50" t="s">
        <v>1567</v>
      </c>
      <c r="D25" s="50" t="s">
        <v>1568</v>
      </c>
      <c r="E25" s="50" t="s">
        <v>1449</v>
      </c>
    </row>
    <row r="26" spans="1:5" ht="13.15" customHeight="1" thickBot="1" x14ac:dyDescent="0.25">
      <c r="A26" s="188"/>
      <c r="B26" s="189"/>
      <c r="C26" s="50" t="s">
        <v>1569</v>
      </c>
      <c r="D26" s="50" t="s">
        <v>1570</v>
      </c>
      <c r="E26" s="50" t="s">
        <v>1449</v>
      </c>
    </row>
    <row r="27" spans="1:5" ht="13.15" customHeight="1" thickBot="1" x14ac:dyDescent="0.25">
      <c r="A27" s="188"/>
      <c r="B27" s="189"/>
      <c r="C27" s="50" t="s">
        <v>1571</v>
      </c>
      <c r="D27" s="50" t="s">
        <v>1572</v>
      </c>
      <c r="E27" s="50" t="s">
        <v>1449</v>
      </c>
    </row>
    <row r="28" spans="1:5" ht="13.15" customHeight="1" thickBot="1" x14ac:dyDescent="0.25">
      <c r="A28" s="188"/>
      <c r="B28" s="189"/>
      <c r="C28" s="50" t="s">
        <v>1573</v>
      </c>
      <c r="D28" s="50" t="s">
        <v>1574</v>
      </c>
      <c r="E28" s="50" t="s">
        <v>1449</v>
      </c>
    </row>
    <row r="29" spans="1:5" ht="13.15" customHeight="1" thickBot="1" x14ac:dyDescent="0.25">
      <c r="A29" s="188"/>
      <c r="B29" s="189"/>
      <c r="C29" s="50" t="s">
        <v>1575</v>
      </c>
      <c r="D29" s="50" t="s">
        <v>1576</v>
      </c>
      <c r="E29" s="50" t="s">
        <v>1449</v>
      </c>
    </row>
    <row r="30" spans="1:5" ht="13.15" customHeight="1" thickBot="1" x14ac:dyDescent="0.25">
      <c r="A30" s="188"/>
      <c r="B30" s="189"/>
      <c r="C30" s="50" t="s">
        <v>1577</v>
      </c>
      <c r="D30" s="50" t="s">
        <v>1578</v>
      </c>
      <c r="E30" s="50" t="s">
        <v>1449</v>
      </c>
    </row>
    <row r="31" spans="1:5" ht="13.15" customHeight="1" thickBot="1" x14ac:dyDescent="0.25">
      <c r="A31" s="188"/>
      <c r="B31" s="189"/>
      <c r="C31" s="50" t="s">
        <v>1579</v>
      </c>
      <c r="D31" s="50" t="s">
        <v>1580</v>
      </c>
      <c r="E31" s="50" t="s">
        <v>1449</v>
      </c>
    </row>
    <row r="32" spans="1:5" ht="13.15" customHeight="1" thickBot="1" x14ac:dyDescent="0.25">
      <c r="A32" s="188"/>
      <c r="B32" s="189"/>
      <c r="C32" s="50" t="s">
        <v>1581</v>
      </c>
      <c r="D32" s="50" t="s">
        <v>1582</v>
      </c>
      <c r="E32" s="50" t="s">
        <v>1449</v>
      </c>
    </row>
    <row r="33" spans="1:5" ht="13.15" customHeight="1" thickBot="1" x14ac:dyDescent="0.25">
      <c r="A33" s="188"/>
      <c r="B33" s="189"/>
      <c r="C33" s="50" t="s">
        <v>1583</v>
      </c>
      <c r="D33" s="50" t="s">
        <v>1584</v>
      </c>
      <c r="E33" s="50" t="s">
        <v>1449</v>
      </c>
    </row>
    <row r="34" spans="1:5" ht="13.15" customHeight="1" thickBot="1" x14ac:dyDescent="0.25">
      <c r="A34" s="188"/>
      <c r="B34" s="189"/>
      <c r="C34" s="50" t="s">
        <v>1585</v>
      </c>
      <c r="D34" s="50" t="s">
        <v>1586</v>
      </c>
      <c r="E34" s="50" t="s">
        <v>1449</v>
      </c>
    </row>
    <row r="35" spans="1:5" ht="13.15" customHeight="1" thickBot="1" x14ac:dyDescent="0.25">
      <c r="A35" s="188"/>
      <c r="B35" s="189"/>
      <c r="C35" s="50" t="s">
        <v>1587</v>
      </c>
      <c r="D35" s="50" t="s">
        <v>1588</v>
      </c>
      <c r="E35" s="50" t="s">
        <v>1449</v>
      </c>
    </row>
    <row r="36" spans="1:5" ht="13.15" customHeight="1" thickBot="1" x14ac:dyDescent="0.25">
      <c r="A36" s="188"/>
      <c r="B36" s="189"/>
      <c r="C36" s="50" t="s">
        <v>1589</v>
      </c>
      <c r="D36" s="50" t="s">
        <v>1590</v>
      </c>
      <c r="E36" s="50" t="s">
        <v>1449</v>
      </c>
    </row>
    <row r="37" spans="1:5" ht="13.15" customHeight="1" thickBot="1" x14ac:dyDescent="0.25">
      <c r="A37" s="188"/>
      <c r="B37" s="189"/>
      <c r="C37" s="50" t="s">
        <v>1591</v>
      </c>
      <c r="D37" s="50" t="s">
        <v>1592</v>
      </c>
      <c r="E37" s="50" t="s">
        <v>1449</v>
      </c>
    </row>
    <row r="38" spans="1:5" ht="13.15" customHeight="1" thickBot="1" x14ac:dyDescent="0.25">
      <c r="A38" s="188"/>
      <c r="B38" s="189"/>
      <c r="C38" s="50" t="s">
        <v>1593</v>
      </c>
      <c r="D38" s="50" t="s">
        <v>1594</v>
      </c>
      <c r="E38" s="50" t="s">
        <v>1449</v>
      </c>
    </row>
    <row r="39" spans="1:5" ht="13.15" customHeight="1" thickBot="1" x14ac:dyDescent="0.25">
      <c r="A39" s="188"/>
      <c r="B39" s="189"/>
      <c r="C39" s="50" t="s">
        <v>1595</v>
      </c>
      <c r="D39" s="50" t="s">
        <v>1596</v>
      </c>
      <c r="E39" s="50" t="s">
        <v>1449</v>
      </c>
    </row>
    <row r="40" spans="1:5" ht="13.15" customHeight="1" thickBot="1" x14ac:dyDescent="0.25">
      <c r="A40" s="188"/>
      <c r="B40" s="189"/>
      <c r="C40" s="50" t="s">
        <v>1597</v>
      </c>
      <c r="D40" s="50" t="s">
        <v>1598</v>
      </c>
      <c r="E40" s="50" t="s">
        <v>1449</v>
      </c>
    </row>
    <row r="41" spans="1:5" ht="13.15" customHeight="1" thickBot="1" x14ac:dyDescent="0.25">
      <c r="A41" s="188"/>
      <c r="B41" s="189"/>
      <c r="C41" s="50" t="s">
        <v>1599</v>
      </c>
      <c r="D41" s="50" t="s">
        <v>1600</v>
      </c>
      <c r="E41" s="50" t="s">
        <v>1449</v>
      </c>
    </row>
    <row r="42" spans="1:5" ht="13.15" customHeight="1" thickBot="1" x14ac:dyDescent="0.25">
      <c r="A42" s="188"/>
      <c r="B42" s="189"/>
      <c r="C42" s="50" t="s">
        <v>1601</v>
      </c>
      <c r="D42" s="50" t="s">
        <v>1602</v>
      </c>
      <c r="E42" s="50" t="s">
        <v>1449</v>
      </c>
    </row>
    <row r="43" spans="1:5" ht="13.15" customHeight="1" thickBot="1" x14ac:dyDescent="0.25">
      <c r="A43" s="188"/>
      <c r="B43" s="189"/>
      <c r="C43" s="50" t="s">
        <v>1603</v>
      </c>
      <c r="D43" s="50" t="s">
        <v>1604</v>
      </c>
      <c r="E43" s="50" t="s">
        <v>1449</v>
      </c>
    </row>
    <row r="44" spans="1:5" ht="13.15" customHeight="1" thickBot="1" x14ac:dyDescent="0.25">
      <c r="A44" s="188"/>
      <c r="B44" s="189"/>
      <c r="C44" s="50" t="s">
        <v>1605</v>
      </c>
      <c r="D44" s="50" t="s">
        <v>1606</v>
      </c>
      <c r="E44" s="50" t="s">
        <v>1449</v>
      </c>
    </row>
    <row r="45" spans="1:5" ht="13.15" customHeight="1" thickBot="1" x14ac:dyDescent="0.25">
      <c r="A45" s="188"/>
      <c r="B45" s="189"/>
      <c r="C45" s="50" t="s">
        <v>1607</v>
      </c>
      <c r="D45" s="50" t="s">
        <v>1608</v>
      </c>
      <c r="E45" s="50" t="s">
        <v>1449</v>
      </c>
    </row>
    <row r="46" spans="1:5" ht="13.15" customHeight="1" thickBot="1" x14ac:dyDescent="0.25">
      <c r="A46" s="188"/>
      <c r="B46" s="189"/>
      <c r="C46" s="50" t="s">
        <v>1609</v>
      </c>
      <c r="D46" s="50" t="s">
        <v>1610</v>
      </c>
      <c r="E46" s="50" t="s">
        <v>1449</v>
      </c>
    </row>
    <row r="47" spans="1:5" ht="13.15" customHeight="1" thickBot="1" x14ac:dyDescent="0.25">
      <c r="A47" s="188"/>
      <c r="B47" s="189"/>
      <c r="C47" s="50" t="s">
        <v>1611</v>
      </c>
      <c r="D47" s="50" t="s">
        <v>1612</v>
      </c>
      <c r="E47" s="50" t="s">
        <v>1449</v>
      </c>
    </row>
    <row r="48" spans="1:5" ht="13.15" customHeight="1" thickBot="1" x14ac:dyDescent="0.25">
      <c r="A48" s="188"/>
      <c r="B48" s="189"/>
      <c r="C48" s="50" t="s">
        <v>1613</v>
      </c>
      <c r="D48" s="50" t="s">
        <v>1614</v>
      </c>
      <c r="E48" s="50" t="s">
        <v>1449</v>
      </c>
    </row>
    <row r="49" spans="1:5" ht="13.15" customHeight="1" thickBot="1" x14ac:dyDescent="0.25">
      <c r="A49" s="188"/>
      <c r="B49" s="189"/>
      <c r="C49" s="50" t="s">
        <v>1615</v>
      </c>
      <c r="D49" s="50" t="s">
        <v>1616</v>
      </c>
      <c r="E49" s="50" t="s">
        <v>1449</v>
      </c>
    </row>
    <row r="50" spans="1:5" ht="13.15" customHeight="1" thickBot="1" x14ac:dyDescent="0.25">
      <c r="A50" s="188"/>
      <c r="B50" s="189"/>
      <c r="C50" s="50" t="s">
        <v>1617</v>
      </c>
      <c r="D50" s="50" t="s">
        <v>1618</v>
      </c>
      <c r="E50" s="50" t="s">
        <v>1449</v>
      </c>
    </row>
    <row r="51" spans="1:5" ht="13.15" customHeight="1" thickBot="1" x14ac:dyDescent="0.25">
      <c r="A51" s="188"/>
      <c r="B51" s="189"/>
      <c r="C51" s="50" t="s">
        <v>1619</v>
      </c>
      <c r="D51" s="50" t="s">
        <v>1620</v>
      </c>
      <c r="E51" s="50" t="s">
        <v>1449</v>
      </c>
    </row>
    <row r="52" spans="1:5" ht="13.15" customHeight="1" thickBot="1" x14ac:dyDescent="0.25">
      <c r="A52" s="188"/>
      <c r="B52" s="189"/>
      <c r="C52" s="50" t="s">
        <v>1621</v>
      </c>
      <c r="D52" s="50" t="s">
        <v>1622</v>
      </c>
      <c r="E52" s="50" t="s">
        <v>1449</v>
      </c>
    </row>
    <row r="53" spans="1:5" ht="13.15" customHeight="1" thickBot="1" x14ac:dyDescent="0.25">
      <c r="A53" s="188"/>
      <c r="B53" s="189"/>
      <c r="C53" s="50" t="s">
        <v>1623</v>
      </c>
      <c r="D53" s="50" t="s">
        <v>1624</v>
      </c>
      <c r="E53" s="50" t="s">
        <v>1449</v>
      </c>
    </row>
    <row r="54" spans="1:5" ht="13.15" customHeight="1" thickBot="1" x14ac:dyDescent="0.25">
      <c r="A54" s="188"/>
      <c r="B54" s="189"/>
      <c r="C54" s="50" t="s">
        <v>1625</v>
      </c>
      <c r="D54" s="50" t="s">
        <v>1626</v>
      </c>
      <c r="E54" s="50" t="s">
        <v>1449</v>
      </c>
    </row>
    <row r="55" spans="1:5" ht="13.15" customHeight="1" thickBot="1" x14ac:dyDescent="0.25">
      <c r="A55" s="188"/>
      <c r="B55" s="189"/>
      <c r="C55" s="50" t="s">
        <v>1627</v>
      </c>
      <c r="D55" s="50" t="s">
        <v>1628</v>
      </c>
      <c r="E55" s="50" t="s">
        <v>1449</v>
      </c>
    </row>
    <row r="56" spans="1:5" ht="13.15" customHeight="1" thickBot="1" x14ac:dyDescent="0.25">
      <c r="A56" s="188"/>
      <c r="B56" s="189"/>
      <c r="C56" s="50" t="s">
        <v>1629</v>
      </c>
      <c r="D56" s="50" t="s">
        <v>1630</v>
      </c>
      <c r="E56" s="50" t="s">
        <v>1449</v>
      </c>
    </row>
    <row r="57" spans="1:5" ht="13.15" customHeight="1" thickBot="1" x14ac:dyDescent="0.25">
      <c r="A57" s="188"/>
      <c r="B57" s="189"/>
      <c r="C57" s="50" t="s">
        <v>1631</v>
      </c>
      <c r="D57" s="50" t="s">
        <v>1632</v>
      </c>
      <c r="E57" s="50" t="s">
        <v>1449</v>
      </c>
    </row>
    <row r="58" spans="1:5" ht="13.15" customHeight="1" thickBot="1" x14ac:dyDescent="0.25">
      <c r="A58" s="188"/>
      <c r="B58" s="189"/>
      <c r="C58" s="50" t="s">
        <v>1633</v>
      </c>
      <c r="D58" s="50" t="s">
        <v>1634</v>
      </c>
      <c r="E58" s="50" t="s">
        <v>1449</v>
      </c>
    </row>
    <row r="59" spans="1:5" ht="13.15" customHeight="1" thickBot="1" x14ac:dyDescent="0.25">
      <c r="A59" s="188"/>
      <c r="B59" s="189"/>
      <c r="C59" s="50" t="s">
        <v>1635</v>
      </c>
      <c r="D59" s="50" t="s">
        <v>1636</v>
      </c>
      <c r="E59" s="50" t="s">
        <v>1449</v>
      </c>
    </row>
    <row r="60" spans="1:5" ht="13.15" customHeight="1" thickBot="1" x14ac:dyDescent="0.25">
      <c r="A60" s="188"/>
      <c r="B60" s="189"/>
      <c r="C60" s="50" t="s">
        <v>1637</v>
      </c>
      <c r="D60" s="50" t="s">
        <v>1638</v>
      </c>
      <c r="E60" s="50" t="s">
        <v>1449</v>
      </c>
    </row>
    <row r="61" spans="1:5" ht="13.15" customHeight="1" thickBot="1" x14ac:dyDescent="0.25">
      <c r="A61" s="188"/>
      <c r="B61" s="189"/>
      <c r="C61" s="50" t="s">
        <v>1639</v>
      </c>
      <c r="D61" s="50" t="s">
        <v>1640</v>
      </c>
      <c r="E61" s="50" t="s">
        <v>1449</v>
      </c>
    </row>
    <row r="62" spans="1:5" ht="13.15" customHeight="1" thickBot="1" x14ac:dyDescent="0.25">
      <c r="A62" s="188"/>
      <c r="B62" s="189"/>
      <c r="C62" s="50" t="s">
        <v>1641</v>
      </c>
      <c r="D62" s="50" t="s">
        <v>1642</v>
      </c>
      <c r="E62" s="50" t="s">
        <v>1449</v>
      </c>
    </row>
    <row r="63" spans="1:5" ht="13.15" customHeight="1" thickBot="1" x14ac:dyDescent="0.25">
      <c r="A63" s="188"/>
      <c r="B63" s="189"/>
      <c r="C63" s="50" t="s">
        <v>1643</v>
      </c>
      <c r="D63" s="50" t="s">
        <v>1644</v>
      </c>
      <c r="E63" s="50" t="s">
        <v>1449</v>
      </c>
    </row>
    <row r="64" spans="1:5" ht="13.15" customHeight="1" thickBot="1" x14ac:dyDescent="0.25">
      <c r="A64" s="188"/>
      <c r="B64" s="189"/>
      <c r="C64" s="50" t="s">
        <v>1645</v>
      </c>
      <c r="D64" s="50" t="s">
        <v>1646</v>
      </c>
      <c r="E64" s="50" t="s">
        <v>1449</v>
      </c>
    </row>
    <row r="65" spans="1:5" ht="13.15" customHeight="1" thickBot="1" x14ac:dyDescent="0.25">
      <c r="A65" s="188"/>
      <c r="B65" s="189"/>
      <c r="C65" s="50" t="s">
        <v>1647</v>
      </c>
      <c r="D65" s="50" t="s">
        <v>1648</v>
      </c>
      <c r="E65" s="50" t="s">
        <v>1449</v>
      </c>
    </row>
    <row r="66" spans="1:5" ht="13.15" customHeight="1" thickBot="1" x14ac:dyDescent="0.25">
      <c r="A66" s="188"/>
      <c r="B66" s="189"/>
      <c r="C66" s="50" t="s">
        <v>1649</v>
      </c>
      <c r="D66" s="50" t="s">
        <v>1650</v>
      </c>
      <c r="E66" s="50" t="s">
        <v>1449</v>
      </c>
    </row>
    <row r="67" spans="1:5" ht="13.15" customHeight="1" thickBot="1" x14ac:dyDescent="0.25">
      <c r="A67" s="188"/>
      <c r="B67" s="189"/>
      <c r="C67" s="50" t="s">
        <v>1651</v>
      </c>
      <c r="D67" s="50" t="s">
        <v>1652</v>
      </c>
      <c r="E67" s="50" t="s">
        <v>1449</v>
      </c>
    </row>
    <row r="68" spans="1:5" ht="13.15" customHeight="1" thickBot="1" x14ac:dyDescent="0.25">
      <c r="A68" s="188"/>
      <c r="B68" s="189"/>
      <c r="C68" s="50" t="s">
        <v>1653</v>
      </c>
      <c r="D68" s="50" t="s">
        <v>1654</v>
      </c>
      <c r="E68" s="50" t="s">
        <v>1449</v>
      </c>
    </row>
    <row r="69" spans="1:5" ht="13.15" customHeight="1" thickBot="1" x14ac:dyDescent="0.25">
      <c r="A69" s="188"/>
      <c r="B69" s="189"/>
      <c r="C69" s="50" t="s">
        <v>1655</v>
      </c>
      <c r="D69" s="50" t="s">
        <v>1656</v>
      </c>
      <c r="E69" s="50" t="s">
        <v>1449</v>
      </c>
    </row>
    <row r="70" spans="1:5" ht="13.15" customHeight="1" thickBot="1" x14ac:dyDescent="0.25">
      <c r="A70" s="188"/>
      <c r="B70" s="189"/>
      <c r="C70" s="50" t="s">
        <v>1657</v>
      </c>
      <c r="D70" s="50" t="s">
        <v>1658</v>
      </c>
      <c r="E70" s="50" t="s">
        <v>1449</v>
      </c>
    </row>
    <row r="71" spans="1:5" ht="13.15" customHeight="1" thickBot="1" x14ac:dyDescent="0.25">
      <c r="A71" s="188"/>
      <c r="B71" s="189"/>
      <c r="C71" s="50" t="s">
        <v>1659</v>
      </c>
      <c r="D71" s="50" t="s">
        <v>1660</v>
      </c>
      <c r="E71" s="50" t="s">
        <v>1449</v>
      </c>
    </row>
    <row r="72" spans="1:5" ht="13.15" customHeight="1" thickBot="1" x14ac:dyDescent="0.25">
      <c r="A72" s="188"/>
      <c r="B72" s="189"/>
      <c r="C72" s="50" t="s">
        <v>1661</v>
      </c>
      <c r="D72" s="50" t="s">
        <v>1662</v>
      </c>
      <c r="E72" s="50" t="s">
        <v>1449</v>
      </c>
    </row>
    <row r="73" spans="1:5" ht="13.15" customHeight="1" thickBot="1" x14ac:dyDescent="0.25">
      <c r="A73" s="188"/>
      <c r="B73" s="189"/>
      <c r="C73" s="50" t="s">
        <v>1663</v>
      </c>
      <c r="D73" s="50" t="s">
        <v>1664</v>
      </c>
      <c r="E73" s="50" t="s">
        <v>1449</v>
      </c>
    </row>
    <row r="74" spans="1:5" ht="13.15" customHeight="1" thickBot="1" x14ac:dyDescent="0.25">
      <c r="A74" s="188"/>
      <c r="B74" s="189"/>
      <c r="C74" s="50" t="s">
        <v>1665</v>
      </c>
      <c r="D74" s="50" t="s">
        <v>1666</v>
      </c>
      <c r="E74" s="50" t="s">
        <v>1449</v>
      </c>
    </row>
    <row r="75" spans="1:5" ht="13.15" customHeight="1" thickBot="1" x14ac:dyDescent="0.25">
      <c r="A75" s="188"/>
      <c r="B75" s="189"/>
      <c r="C75" s="50" t="s">
        <v>1667</v>
      </c>
      <c r="D75" s="50" t="s">
        <v>1668</v>
      </c>
      <c r="E75" s="50" t="s">
        <v>1449</v>
      </c>
    </row>
    <row r="76" spans="1:5" ht="13.15" customHeight="1" thickBot="1" x14ac:dyDescent="0.25">
      <c r="A76" s="188"/>
      <c r="B76" s="189"/>
      <c r="C76" s="50" t="s">
        <v>1669</v>
      </c>
      <c r="D76" s="50" t="s">
        <v>1670</v>
      </c>
      <c r="E76" s="50" t="s">
        <v>1449</v>
      </c>
    </row>
    <row r="77" spans="1:5" ht="13.15" customHeight="1" thickBot="1" x14ac:dyDescent="0.25">
      <c r="A77" s="188"/>
      <c r="B77" s="189"/>
      <c r="C77" s="50" t="s">
        <v>1671</v>
      </c>
      <c r="D77" s="50" t="s">
        <v>1672</v>
      </c>
      <c r="E77" s="50" t="s">
        <v>1449</v>
      </c>
    </row>
    <row r="78" spans="1:5" ht="13.15" customHeight="1" thickBot="1" x14ac:dyDescent="0.25">
      <c r="A78" s="188"/>
      <c r="B78" s="189"/>
      <c r="C78" s="50" t="s">
        <v>1673</v>
      </c>
      <c r="D78" s="50" t="s">
        <v>1674</v>
      </c>
      <c r="E78" s="50" t="s">
        <v>1449</v>
      </c>
    </row>
    <row r="79" spans="1:5" ht="13.15" customHeight="1" thickBot="1" x14ac:dyDescent="0.25">
      <c r="A79" s="188"/>
      <c r="B79" s="189"/>
      <c r="C79" s="50" t="s">
        <v>1675</v>
      </c>
      <c r="D79" s="50" t="s">
        <v>1676</v>
      </c>
      <c r="E79" s="50" t="s">
        <v>1449</v>
      </c>
    </row>
    <row r="80" spans="1:5" ht="13.15" customHeight="1" thickBot="1" x14ac:dyDescent="0.25">
      <c r="A80" s="188"/>
      <c r="B80" s="189"/>
      <c r="C80" s="50" t="s">
        <v>1677</v>
      </c>
      <c r="D80" s="50" t="s">
        <v>1678</v>
      </c>
      <c r="E80" s="50" t="s">
        <v>1449</v>
      </c>
    </row>
    <row r="81" spans="1:5" ht="13.15" customHeight="1" thickBot="1" x14ac:dyDescent="0.25">
      <c r="A81" s="188"/>
      <c r="B81" s="189"/>
      <c r="C81" s="50" t="s">
        <v>1679</v>
      </c>
      <c r="D81" s="50" t="s">
        <v>1680</v>
      </c>
      <c r="E81" s="50" t="s">
        <v>1449</v>
      </c>
    </row>
    <row r="82" spans="1:5" ht="13.15" customHeight="1" thickBot="1" x14ac:dyDescent="0.25">
      <c r="A82" s="188"/>
      <c r="B82" s="189"/>
      <c r="C82" s="50" t="s">
        <v>1681</v>
      </c>
      <c r="D82" s="50" t="s">
        <v>1682</v>
      </c>
      <c r="E82" s="50" t="s">
        <v>1449</v>
      </c>
    </row>
    <row r="83" spans="1:5" ht="13.15" customHeight="1" thickBot="1" x14ac:dyDescent="0.25">
      <c r="A83" s="188"/>
      <c r="B83" s="189"/>
      <c r="C83" s="50" t="s">
        <v>1683</v>
      </c>
      <c r="D83" s="50" t="s">
        <v>1684</v>
      </c>
      <c r="E83" s="50" t="s">
        <v>1449</v>
      </c>
    </row>
    <row r="84" spans="1:5" ht="13.15" customHeight="1" thickBot="1" x14ac:dyDescent="0.25">
      <c r="A84" s="188"/>
      <c r="B84" s="189"/>
      <c r="C84" s="50" t="s">
        <v>1685</v>
      </c>
      <c r="D84" s="50" t="s">
        <v>1686</v>
      </c>
      <c r="E84" s="50" t="s">
        <v>1449</v>
      </c>
    </row>
    <row r="85" spans="1:5" ht="13.15" customHeight="1" thickBot="1" x14ac:dyDescent="0.25">
      <c r="A85" s="188"/>
      <c r="B85" s="189"/>
      <c r="C85" s="50" t="s">
        <v>1687</v>
      </c>
      <c r="D85" s="50" t="s">
        <v>1688</v>
      </c>
      <c r="E85" s="50" t="s">
        <v>1449</v>
      </c>
    </row>
    <row r="86" spans="1:5" ht="13.15" customHeight="1" thickBot="1" x14ac:dyDescent="0.25">
      <c r="A86" s="188"/>
      <c r="B86" s="189"/>
      <c r="C86" s="50" t="s">
        <v>1689</v>
      </c>
      <c r="D86" s="50" t="s">
        <v>1690</v>
      </c>
      <c r="E86" s="50" t="s">
        <v>1449</v>
      </c>
    </row>
    <row r="87" spans="1:5" ht="13.15" customHeight="1" thickBot="1" x14ac:dyDescent="0.25">
      <c r="A87" s="188"/>
      <c r="B87" s="189"/>
      <c r="C87" s="50" t="s">
        <v>1691</v>
      </c>
      <c r="D87" s="50" t="s">
        <v>1692</v>
      </c>
      <c r="E87" s="50" t="s">
        <v>1449</v>
      </c>
    </row>
    <row r="88" spans="1:5" ht="13.15" customHeight="1" thickBot="1" x14ac:dyDescent="0.25">
      <c r="A88" s="188"/>
      <c r="B88" s="189"/>
      <c r="C88" s="50" t="s">
        <v>1693</v>
      </c>
      <c r="D88" s="50" t="s">
        <v>1694</v>
      </c>
      <c r="E88" s="50" t="s">
        <v>1449</v>
      </c>
    </row>
    <row r="89" spans="1:5" ht="13.15" customHeight="1" thickBot="1" x14ac:dyDescent="0.25">
      <c r="A89" s="188"/>
      <c r="B89" s="189"/>
      <c r="C89" s="50" t="s">
        <v>1695</v>
      </c>
      <c r="D89" s="50" t="s">
        <v>1696</v>
      </c>
      <c r="E89" s="50" t="s">
        <v>1449</v>
      </c>
    </row>
    <row r="90" spans="1:5" ht="13.15" customHeight="1" thickBot="1" x14ac:dyDescent="0.25">
      <c r="A90" s="188"/>
      <c r="B90" s="189"/>
      <c r="C90" s="50" t="s">
        <v>1697</v>
      </c>
      <c r="D90" s="50" t="s">
        <v>1698</v>
      </c>
      <c r="E90" s="50" t="s">
        <v>1449</v>
      </c>
    </row>
    <row r="91" spans="1:5" ht="13.15" customHeight="1" thickBot="1" x14ac:dyDescent="0.25">
      <c r="A91" s="188"/>
      <c r="B91" s="189"/>
      <c r="C91" s="50" t="s">
        <v>1699</v>
      </c>
      <c r="D91" s="50" t="s">
        <v>1700</v>
      </c>
      <c r="E91" s="50" t="s">
        <v>1449</v>
      </c>
    </row>
    <row r="92" spans="1:5" ht="13.15" customHeight="1" thickBot="1" x14ac:dyDescent="0.25">
      <c r="A92" s="188"/>
      <c r="B92" s="189"/>
      <c r="C92" s="50" t="s">
        <v>1701</v>
      </c>
      <c r="D92" s="50" t="s">
        <v>1702</v>
      </c>
      <c r="E92" s="50" t="s">
        <v>1449</v>
      </c>
    </row>
    <row r="93" spans="1:5" ht="13.15" customHeight="1" thickBot="1" x14ac:dyDescent="0.25">
      <c r="A93" s="188"/>
      <c r="B93" s="189"/>
      <c r="C93" s="50" t="s">
        <v>1703</v>
      </c>
      <c r="D93" s="50" t="s">
        <v>1704</v>
      </c>
      <c r="E93" s="50" t="s">
        <v>1449</v>
      </c>
    </row>
    <row r="94" spans="1:5" ht="13.15" customHeight="1" thickBot="1" x14ac:dyDescent="0.25">
      <c r="A94" s="188"/>
      <c r="B94" s="189"/>
      <c r="C94" s="50" t="s">
        <v>1705</v>
      </c>
      <c r="D94" s="50" t="s">
        <v>1706</v>
      </c>
      <c r="E94" s="50" t="s">
        <v>1449</v>
      </c>
    </row>
    <row r="95" spans="1:5" ht="13.15" customHeight="1" thickBot="1" x14ac:dyDescent="0.25">
      <c r="A95" s="188"/>
      <c r="B95" s="189"/>
      <c r="C95" s="50" t="s">
        <v>1707</v>
      </c>
      <c r="D95" s="50" t="s">
        <v>1708</v>
      </c>
      <c r="E95" s="50" t="s">
        <v>1449</v>
      </c>
    </row>
    <row r="96" spans="1:5" ht="13.15" customHeight="1" thickBot="1" x14ac:dyDescent="0.25">
      <c r="A96" s="188"/>
      <c r="B96" s="189"/>
      <c r="C96" s="50" t="s">
        <v>1709</v>
      </c>
      <c r="D96" s="50" t="s">
        <v>1710</v>
      </c>
      <c r="E96" s="50" t="s">
        <v>1449</v>
      </c>
    </row>
    <row r="97" spans="1:5" ht="13.15" customHeight="1" thickBot="1" x14ac:dyDescent="0.25">
      <c r="A97" s="188"/>
      <c r="B97" s="189"/>
      <c r="C97" s="50" t="s">
        <v>1711</v>
      </c>
      <c r="D97" s="50" t="s">
        <v>1712</v>
      </c>
      <c r="E97" s="50" t="s">
        <v>1449</v>
      </c>
    </row>
    <row r="98" spans="1:5" ht="13.9" customHeight="1" thickBot="1" x14ac:dyDescent="0.25">
      <c r="A98" s="188"/>
      <c r="B98" s="189"/>
      <c r="C98" s="50" t="s">
        <v>1713</v>
      </c>
      <c r="D98" s="50" t="s">
        <v>1714</v>
      </c>
      <c r="E98" s="50" t="s">
        <v>1449</v>
      </c>
    </row>
    <row r="99" spans="1:5" ht="13.5" thickBot="1" x14ac:dyDescent="0.25">
      <c r="A99" s="188"/>
      <c r="B99" s="189"/>
      <c r="C99" s="50" t="s">
        <v>1715</v>
      </c>
      <c r="D99" s="50" t="s">
        <v>1716</v>
      </c>
      <c r="E99" s="50" t="s">
        <v>1449</v>
      </c>
    </row>
    <row r="100" spans="1:5" ht="13.5" thickBot="1" x14ac:dyDescent="0.25">
      <c r="A100" s="188"/>
      <c r="B100" s="189"/>
      <c r="C100" s="50" t="s">
        <v>1717</v>
      </c>
      <c r="D100" s="50" t="s">
        <v>1718</v>
      </c>
      <c r="E100" s="50" t="s">
        <v>1449</v>
      </c>
    </row>
    <row r="101" spans="1:5" ht="13.5" thickBot="1" x14ac:dyDescent="0.25">
      <c r="A101" s="188"/>
      <c r="B101" s="189"/>
      <c r="C101" s="50" t="s">
        <v>1719</v>
      </c>
      <c r="D101" s="50" t="s">
        <v>1720</v>
      </c>
      <c r="E101" s="50" t="s">
        <v>1449</v>
      </c>
    </row>
    <row r="102" spans="1:5" ht="13.5" thickBot="1" x14ac:dyDescent="0.25">
      <c r="A102" s="188"/>
      <c r="B102" s="189"/>
      <c r="C102" s="50" t="s">
        <v>1721</v>
      </c>
      <c r="D102" s="50" t="s">
        <v>1722</v>
      </c>
      <c r="E102" s="50" t="s">
        <v>1449</v>
      </c>
    </row>
    <row r="103" spans="1:5" ht="13.5" thickBot="1" x14ac:dyDescent="0.25">
      <c r="A103" s="188"/>
      <c r="B103" s="189"/>
      <c r="C103" s="50" t="s">
        <v>1723</v>
      </c>
      <c r="D103" s="50" t="s">
        <v>1724</v>
      </c>
      <c r="E103" s="50" t="s">
        <v>1449</v>
      </c>
    </row>
    <row r="104" spans="1:5" ht="13.5" thickBot="1" x14ac:dyDescent="0.25">
      <c r="A104" s="188"/>
      <c r="B104" s="189"/>
      <c r="C104" s="50" t="s">
        <v>1725</v>
      </c>
      <c r="D104" s="50" t="s">
        <v>1726</v>
      </c>
      <c r="E104" s="50" t="s">
        <v>1449</v>
      </c>
    </row>
    <row r="105" spans="1:5" ht="13.5" thickBot="1" x14ac:dyDescent="0.25">
      <c r="A105" s="188"/>
      <c r="B105" s="189"/>
      <c r="C105" s="50" t="s">
        <v>1727</v>
      </c>
      <c r="D105" s="50" t="s">
        <v>1728</v>
      </c>
      <c r="E105" s="50" t="s">
        <v>1449</v>
      </c>
    </row>
    <row r="106" spans="1:5" ht="13.5" thickBot="1" x14ac:dyDescent="0.25">
      <c r="A106" s="188"/>
      <c r="B106" s="189"/>
      <c r="C106" s="50" t="s">
        <v>1729</v>
      </c>
      <c r="D106" s="50" t="s">
        <v>1730</v>
      </c>
      <c r="E106" s="50" t="s">
        <v>1449</v>
      </c>
    </row>
    <row r="107" spans="1:5" ht="13.5" thickBot="1" x14ac:dyDescent="0.25">
      <c r="A107" s="188"/>
      <c r="B107" s="189"/>
      <c r="C107" s="50" t="s">
        <v>1731</v>
      </c>
      <c r="D107" s="50" t="s">
        <v>1732</v>
      </c>
      <c r="E107" s="50" t="s">
        <v>1449</v>
      </c>
    </row>
    <row r="108" spans="1:5" ht="13.5" thickBot="1" x14ac:dyDescent="0.25">
      <c r="A108" s="188"/>
      <c r="B108" s="189"/>
      <c r="C108" s="50" t="s">
        <v>1733</v>
      </c>
      <c r="D108" s="50" t="s">
        <v>1734</v>
      </c>
      <c r="E108" s="50" t="s">
        <v>1449</v>
      </c>
    </row>
    <row r="109" spans="1:5" ht="13.5" thickBot="1" x14ac:dyDescent="0.25">
      <c r="A109" s="188"/>
      <c r="B109" s="189"/>
      <c r="C109" s="50" t="s">
        <v>1735</v>
      </c>
      <c r="D109" s="50" t="s">
        <v>1736</v>
      </c>
      <c r="E109" s="50" t="s">
        <v>1449</v>
      </c>
    </row>
    <row r="110" spans="1:5" ht="13.5" thickBot="1" x14ac:dyDescent="0.25">
      <c r="A110" s="188"/>
      <c r="B110" s="189"/>
      <c r="C110" s="50" t="s">
        <v>1737</v>
      </c>
      <c r="D110" s="50" t="s">
        <v>1738</v>
      </c>
      <c r="E110" s="50" t="s">
        <v>1449</v>
      </c>
    </row>
    <row r="111" spans="1:5" ht="13.5" thickBot="1" x14ac:dyDescent="0.25">
      <c r="A111" s="188"/>
      <c r="B111" s="189"/>
      <c r="C111" s="50" t="s">
        <v>1739</v>
      </c>
      <c r="D111" s="50" t="s">
        <v>1740</v>
      </c>
      <c r="E111" s="50" t="s">
        <v>1449</v>
      </c>
    </row>
    <row r="112" spans="1:5" ht="13.5" thickBot="1" x14ac:dyDescent="0.25">
      <c r="A112" s="188"/>
      <c r="B112" s="189"/>
      <c r="C112" s="50" t="s">
        <v>1741</v>
      </c>
      <c r="D112" s="50" t="s">
        <v>1742</v>
      </c>
      <c r="E112" s="50" t="s">
        <v>1449</v>
      </c>
    </row>
    <row r="113" spans="1:5" ht="13.5" thickBot="1" x14ac:dyDescent="0.25">
      <c r="A113" s="188"/>
      <c r="B113" s="189"/>
      <c r="C113" s="50" t="s">
        <v>1743</v>
      </c>
      <c r="D113" s="50" t="s">
        <v>1744</v>
      </c>
      <c r="E113" s="50" t="s">
        <v>1449</v>
      </c>
    </row>
    <row r="114" spans="1:5" ht="13.5" thickBot="1" x14ac:dyDescent="0.25">
      <c r="A114" s="188"/>
      <c r="B114" s="189"/>
      <c r="C114" s="50" t="s">
        <v>1745</v>
      </c>
      <c r="D114" s="50" t="s">
        <v>1746</v>
      </c>
      <c r="E114" s="50" t="s">
        <v>1449</v>
      </c>
    </row>
    <row r="115" spans="1:5" ht="13.5" thickBot="1" x14ac:dyDescent="0.25">
      <c r="A115" s="188"/>
      <c r="B115" s="189"/>
      <c r="C115" s="50" t="s">
        <v>1747</v>
      </c>
      <c r="D115" s="50" t="s">
        <v>1748</v>
      </c>
      <c r="E115" s="50" t="s">
        <v>1449</v>
      </c>
    </row>
    <row r="116" spans="1:5" ht="13.5" thickBot="1" x14ac:dyDescent="0.25">
      <c r="A116" s="188"/>
      <c r="B116" s="189"/>
      <c r="C116" s="50" t="s">
        <v>1749</v>
      </c>
      <c r="D116" s="50" t="s">
        <v>1750</v>
      </c>
      <c r="E116" s="50" t="s">
        <v>1449</v>
      </c>
    </row>
    <row r="117" spans="1:5" ht="13.5" thickBot="1" x14ac:dyDescent="0.25">
      <c r="A117" s="188"/>
      <c r="B117" s="189"/>
      <c r="C117" s="50" t="s">
        <v>1751</v>
      </c>
      <c r="D117" s="50" t="s">
        <v>1752</v>
      </c>
      <c r="E117" s="50" t="s">
        <v>1449</v>
      </c>
    </row>
    <row r="118" spans="1:5" ht="13.5" thickBot="1" x14ac:dyDescent="0.25">
      <c r="A118" s="188"/>
      <c r="B118" s="189"/>
      <c r="C118" s="50" t="s">
        <v>1753</v>
      </c>
      <c r="D118" s="50" t="s">
        <v>1754</v>
      </c>
      <c r="E118" s="50" t="s">
        <v>1449</v>
      </c>
    </row>
    <row r="119" spans="1:5" ht="13.5" thickBot="1" x14ac:dyDescent="0.25">
      <c r="A119" s="188"/>
      <c r="B119" s="189"/>
      <c r="C119" s="50" t="s">
        <v>1755</v>
      </c>
      <c r="D119" s="50" t="s">
        <v>1756</v>
      </c>
      <c r="E119" s="50" t="s">
        <v>1449</v>
      </c>
    </row>
    <row r="120" spans="1:5" ht="13.5" thickBot="1" x14ac:dyDescent="0.25">
      <c r="A120" s="188"/>
      <c r="B120" s="189"/>
      <c r="C120" s="50" t="s">
        <v>1757</v>
      </c>
      <c r="D120" s="50" t="s">
        <v>1758</v>
      </c>
      <c r="E120" s="50" t="s">
        <v>1449</v>
      </c>
    </row>
    <row r="121" spans="1:5" ht="13.5" thickBot="1" x14ac:dyDescent="0.25">
      <c r="A121" s="188"/>
      <c r="B121" s="189"/>
      <c r="C121" s="50" t="s">
        <v>1759</v>
      </c>
      <c r="D121" s="50" t="s">
        <v>1760</v>
      </c>
      <c r="E121" s="50" t="s">
        <v>1449</v>
      </c>
    </row>
    <row r="122" spans="1:5" ht="13.5" thickBot="1" x14ac:dyDescent="0.25">
      <c r="A122" s="190"/>
      <c r="B122" s="191"/>
      <c r="C122" s="50" t="s">
        <v>1761</v>
      </c>
      <c r="D122" s="50" t="s">
        <v>1762</v>
      </c>
      <c r="E122" s="50" t="s">
        <v>1449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6"/>
    <mergeCell ref="E2:E6"/>
    <mergeCell ref="F2:F6"/>
    <mergeCell ref="A10:B10"/>
    <mergeCell ref="A11:B122"/>
    <mergeCell ref="A2:A6"/>
    <mergeCell ref="B2:B6"/>
    <mergeCell ref="C2:C6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colBreaks count="1" manualBreakCount="1">
    <brk id="4" max="27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803E-DE8C-4F6E-AF6A-5E90D8ED9CAC}">
  <sheetPr codeName="Foglio20">
    <pageSetUpPr fitToPage="1"/>
  </sheetPr>
  <dimension ref="A1:J106"/>
  <sheetViews>
    <sheetView view="pageBreakPreview" zoomScale="80" zoomScaleNormal="80" zoomScaleSheetLayoutView="80" workbookViewId="0">
      <pane xSplit="4" ySplit="1" topLeftCell="E61" activePane="bottomRight" state="frozen"/>
      <selection pane="topRight" activeCell="E1" sqref="E1"/>
      <selection pane="bottomLeft" activeCell="A2" sqref="A2"/>
      <selection pane="bottomRight" activeCell="G17" sqref="G17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7.7109375" customWidth="1"/>
    <col min="7" max="7" width="15.7109375" customWidth="1"/>
    <col min="8" max="8" width="30.42578125" customWidth="1"/>
    <col min="9" max="9" width="28.42578125" customWidth="1"/>
    <col min="10" max="10" width="17.28515625" customWidth="1"/>
    <col min="11" max="11" width="18" customWidth="1"/>
    <col min="12" max="12" width="20.140625" customWidth="1"/>
    <col min="13" max="13" width="23.5703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customHeight="1" x14ac:dyDescent="0.2">
      <c r="A2" s="122">
        <v>7</v>
      </c>
      <c r="B2" s="126" t="s">
        <v>67</v>
      </c>
      <c r="C2" s="122" t="s">
        <v>3</v>
      </c>
      <c r="D2" s="123" t="s">
        <v>14</v>
      </c>
      <c r="E2" s="118">
        <v>904</v>
      </c>
      <c r="F2" s="125">
        <f>ROUND(452000,2)</f>
        <v>452000</v>
      </c>
      <c r="G2" s="5">
        <v>1</v>
      </c>
      <c r="H2" s="11" t="s">
        <v>39</v>
      </c>
      <c r="I2" s="5" t="s">
        <v>1203</v>
      </c>
      <c r="J2" s="6">
        <v>300</v>
      </c>
    </row>
    <row r="3" spans="1:10" ht="30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46</v>
      </c>
      <c r="I3" s="14" t="s">
        <v>1446</v>
      </c>
      <c r="J3" s="6">
        <v>330</v>
      </c>
    </row>
    <row r="4" spans="1:10" ht="4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47</v>
      </c>
      <c r="I4" s="14" t="s">
        <v>1538</v>
      </c>
      <c r="J4" s="9">
        <v>395</v>
      </c>
    </row>
    <row r="5" spans="1:10" ht="18.75" customHeight="1" x14ac:dyDescent="0.2">
      <c r="A5" s="122"/>
      <c r="B5" s="127"/>
      <c r="C5" s="122"/>
      <c r="D5" s="123"/>
      <c r="E5" s="120"/>
      <c r="F5" s="125"/>
      <c r="G5" s="5">
        <v>4</v>
      </c>
      <c r="H5" s="11" t="s">
        <v>48</v>
      </c>
      <c r="I5" s="5" t="s">
        <v>1763</v>
      </c>
      <c r="J5" s="9">
        <v>290</v>
      </c>
    </row>
    <row r="6" spans="1:10" ht="18.75" customHeight="1" x14ac:dyDescent="0.2">
      <c r="A6" s="122"/>
      <c r="B6" s="128"/>
      <c r="C6" s="122"/>
      <c r="D6" s="123"/>
      <c r="E6" s="119"/>
      <c r="F6" s="125"/>
      <c r="G6" s="5">
        <v>5</v>
      </c>
      <c r="H6" s="11" t="s">
        <v>49</v>
      </c>
      <c r="I6" s="5" t="s">
        <v>1861</v>
      </c>
      <c r="J6" s="9">
        <v>480</v>
      </c>
    </row>
    <row r="8" spans="1:10" ht="13.5" thickBot="1" x14ac:dyDescent="0.25"/>
    <row r="9" spans="1:10" ht="13.5" thickBot="1" x14ac:dyDescent="0.25">
      <c r="A9" s="142" t="s">
        <v>34</v>
      </c>
      <c r="B9" s="143"/>
      <c r="C9" s="18" t="s">
        <v>87</v>
      </c>
      <c r="D9" s="18" t="s">
        <v>88</v>
      </c>
      <c r="E9" s="20" t="s">
        <v>89</v>
      </c>
    </row>
    <row r="10" spans="1:10" x14ac:dyDescent="0.2">
      <c r="A10" s="145" t="s">
        <v>1763</v>
      </c>
      <c r="B10" s="146"/>
      <c r="C10" s="21" t="str">
        <f>"SERP65-09-20-120"</f>
        <v>SERP65-09-20-120</v>
      </c>
      <c r="D10" s="21" t="s">
        <v>1764</v>
      </c>
      <c r="E10" s="22" t="s">
        <v>1449</v>
      </c>
    </row>
    <row r="11" spans="1:10" x14ac:dyDescent="0.2">
      <c r="A11" s="147"/>
      <c r="B11" s="139"/>
      <c r="C11" s="3" t="str">
        <f>"SERP65-09-20-80"</f>
        <v>SERP65-09-20-80</v>
      </c>
      <c r="D11" s="3" t="s">
        <v>1765</v>
      </c>
      <c r="E11" s="23" t="s">
        <v>1449</v>
      </c>
    </row>
    <row r="12" spans="1:10" x14ac:dyDescent="0.2">
      <c r="A12" s="147"/>
      <c r="B12" s="139"/>
      <c r="C12" s="3" t="str">
        <f>"SERP65-09-30-120"</f>
        <v>SERP65-09-30-120</v>
      </c>
      <c r="D12" s="3" t="s">
        <v>1766</v>
      </c>
      <c r="E12" s="23" t="s">
        <v>1449</v>
      </c>
    </row>
    <row r="13" spans="1:10" x14ac:dyDescent="0.2">
      <c r="A13" s="147"/>
      <c r="B13" s="139"/>
      <c r="C13" s="3" t="str">
        <f>"SERP65-09-30-80"</f>
        <v>SERP65-09-30-80</v>
      </c>
      <c r="D13" s="3" t="s">
        <v>1767</v>
      </c>
      <c r="E13" s="23" t="s">
        <v>1449</v>
      </c>
    </row>
    <row r="14" spans="1:10" x14ac:dyDescent="0.2">
      <c r="A14" s="147"/>
      <c r="B14" s="139"/>
      <c r="C14" s="3" t="str">
        <f>"SERP65-09-40-120"</f>
        <v>SERP65-09-40-120</v>
      </c>
      <c r="D14" s="3" t="s">
        <v>1768</v>
      </c>
      <c r="E14" s="23" t="s">
        <v>1449</v>
      </c>
    </row>
    <row r="15" spans="1:10" x14ac:dyDescent="0.2">
      <c r="A15" s="147"/>
      <c r="B15" s="139"/>
      <c r="C15" s="3" t="str">
        <f>"SERP65-09-40-80"</f>
        <v>SERP65-09-40-80</v>
      </c>
      <c r="D15" s="3" t="s">
        <v>1769</v>
      </c>
      <c r="E15" s="23" t="s">
        <v>1449</v>
      </c>
    </row>
    <row r="16" spans="1:10" x14ac:dyDescent="0.2">
      <c r="A16" s="147"/>
      <c r="B16" s="139"/>
      <c r="C16" s="3" t="str">
        <f>"SERP65-09-60-120"</f>
        <v>SERP65-09-60-120</v>
      </c>
      <c r="D16" s="3" t="s">
        <v>1770</v>
      </c>
      <c r="E16" s="23" t="s">
        <v>1449</v>
      </c>
    </row>
    <row r="17" spans="1:5" x14ac:dyDescent="0.2">
      <c r="A17" s="147"/>
      <c r="B17" s="139"/>
      <c r="C17" s="3" t="str">
        <f>"SERP65-09-60-80"</f>
        <v>SERP65-09-60-80</v>
      </c>
      <c r="D17" s="3" t="s">
        <v>1771</v>
      </c>
      <c r="E17" s="23" t="s">
        <v>1449</v>
      </c>
    </row>
    <row r="18" spans="1:5" x14ac:dyDescent="0.2">
      <c r="A18" s="147"/>
      <c r="B18" s="139"/>
      <c r="C18" s="3" t="str">
        <f>"SERP65-09-80-120"</f>
        <v>SERP65-09-80-120</v>
      </c>
      <c r="D18" s="3" t="s">
        <v>1772</v>
      </c>
      <c r="E18" s="23" t="s">
        <v>1449</v>
      </c>
    </row>
    <row r="19" spans="1:5" x14ac:dyDescent="0.2">
      <c r="A19" s="147"/>
      <c r="B19" s="139"/>
      <c r="C19" s="3" t="str">
        <f>"SERP65-09-80-80"</f>
        <v>SERP65-09-80-80</v>
      </c>
      <c r="D19" s="3" t="s">
        <v>1773</v>
      </c>
      <c r="E19" s="23" t="s">
        <v>1449</v>
      </c>
    </row>
    <row r="20" spans="1:5" x14ac:dyDescent="0.2">
      <c r="A20" s="147"/>
      <c r="B20" s="139"/>
      <c r="C20" s="3" t="str">
        <f>"SERP65-10-20-120"</f>
        <v>SERP65-10-20-120</v>
      </c>
      <c r="D20" s="3" t="s">
        <v>1774</v>
      </c>
      <c r="E20" s="23" t="s">
        <v>1449</v>
      </c>
    </row>
    <row r="21" spans="1:5" x14ac:dyDescent="0.2">
      <c r="A21" s="147"/>
      <c r="B21" s="139"/>
      <c r="C21" s="3" t="str">
        <f>"SERP65-10-20-80"</f>
        <v>SERP65-10-20-80</v>
      </c>
      <c r="D21" s="3" t="s">
        <v>1775</v>
      </c>
      <c r="E21" s="23" t="s">
        <v>1449</v>
      </c>
    </row>
    <row r="22" spans="1:5" x14ac:dyDescent="0.2">
      <c r="A22" s="147"/>
      <c r="B22" s="139"/>
      <c r="C22" s="3" t="str">
        <f>"SERP65-10-30-120"</f>
        <v>SERP65-10-30-120</v>
      </c>
      <c r="D22" s="3" t="s">
        <v>1776</v>
      </c>
      <c r="E22" s="23" t="s">
        <v>1449</v>
      </c>
    </row>
    <row r="23" spans="1:5" x14ac:dyDescent="0.2">
      <c r="A23" s="147"/>
      <c r="B23" s="139"/>
      <c r="C23" s="3" t="str">
        <f>"SERP65-10-30-80"</f>
        <v>SERP65-10-30-80</v>
      </c>
      <c r="D23" s="3" t="s">
        <v>1777</v>
      </c>
      <c r="E23" s="23" t="s">
        <v>1449</v>
      </c>
    </row>
    <row r="24" spans="1:5" x14ac:dyDescent="0.2">
      <c r="A24" s="147"/>
      <c r="B24" s="139"/>
      <c r="C24" s="3" t="str">
        <f>"SERP65-10-40-120"</f>
        <v>SERP65-10-40-120</v>
      </c>
      <c r="D24" s="3" t="s">
        <v>1778</v>
      </c>
      <c r="E24" s="23" t="s">
        <v>1449</v>
      </c>
    </row>
    <row r="25" spans="1:5" x14ac:dyDescent="0.2">
      <c r="A25" s="147"/>
      <c r="B25" s="139"/>
      <c r="C25" s="3" t="str">
        <f>"SERP65-10-40-80"</f>
        <v>SERP65-10-40-80</v>
      </c>
      <c r="D25" s="3" t="s">
        <v>1779</v>
      </c>
      <c r="E25" s="23" t="s">
        <v>1449</v>
      </c>
    </row>
    <row r="26" spans="1:5" x14ac:dyDescent="0.2">
      <c r="A26" s="147"/>
      <c r="B26" s="139"/>
      <c r="C26" s="3" t="str">
        <f>"SERP65-10-60-120"</f>
        <v>SERP65-10-60-120</v>
      </c>
      <c r="D26" s="3" t="s">
        <v>1780</v>
      </c>
      <c r="E26" s="23" t="s">
        <v>1449</v>
      </c>
    </row>
    <row r="27" spans="1:5" x14ac:dyDescent="0.2">
      <c r="A27" s="147"/>
      <c r="B27" s="139"/>
      <c r="C27" s="3" t="str">
        <f>"SERP65-10-60-80"</f>
        <v>SERP65-10-60-80</v>
      </c>
      <c r="D27" s="3" t="s">
        <v>1781</v>
      </c>
      <c r="E27" s="23" t="s">
        <v>1449</v>
      </c>
    </row>
    <row r="28" spans="1:5" x14ac:dyDescent="0.2">
      <c r="A28" s="147"/>
      <c r="B28" s="139"/>
      <c r="C28" s="3" t="str">
        <f>"SERP65-10-80-120"</f>
        <v>SERP65-10-80-120</v>
      </c>
      <c r="D28" s="3" t="s">
        <v>1782</v>
      </c>
      <c r="E28" s="23" t="s">
        <v>1449</v>
      </c>
    </row>
    <row r="29" spans="1:5" x14ac:dyDescent="0.2">
      <c r="A29" s="147"/>
      <c r="B29" s="139"/>
      <c r="C29" s="3" t="str">
        <f>"SERP65-10-80-80"</f>
        <v>SERP65-10-80-80</v>
      </c>
      <c r="D29" s="3" t="s">
        <v>1783</v>
      </c>
      <c r="E29" s="23" t="s">
        <v>1449</v>
      </c>
    </row>
    <row r="30" spans="1:5" x14ac:dyDescent="0.2">
      <c r="A30" s="147"/>
      <c r="B30" s="139"/>
      <c r="C30" s="3" t="str">
        <f>"SERP65-12-20-120"</f>
        <v>SERP65-12-20-120</v>
      </c>
      <c r="D30" s="3" t="s">
        <v>1784</v>
      </c>
      <c r="E30" s="23" t="s">
        <v>1449</v>
      </c>
    </row>
    <row r="31" spans="1:5" x14ac:dyDescent="0.2">
      <c r="A31" s="147"/>
      <c r="B31" s="139"/>
      <c r="C31" s="3" t="str">
        <f>"SERP65-12-20-80"</f>
        <v>SERP65-12-20-80</v>
      </c>
      <c r="D31" s="3" t="s">
        <v>1785</v>
      </c>
      <c r="E31" s="23" t="s">
        <v>1449</v>
      </c>
    </row>
    <row r="32" spans="1:5" x14ac:dyDescent="0.2">
      <c r="A32" s="147"/>
      <c r="B32" s="139"/>
      <c r="C32" s="3" t="str">
        <f>"SERP65-12-30-120"</f>
        <v>SERP65-12-30-120</v>
      </c>
      <c r="D32" s="3" t="s">
        <v>1786</v>
      </c>
      <c r="E32" s="23" t="s">
        <v>1449</v>
      </c>
    </row>
    <row r="33" spans="1:5" x14ac:dyDescent="0.2">
      <c r="A33" s="147"/>
      <c r="B33" s="139"/>
      <c r="C33" s="3" t="str">
        <f>"SERP65-12-30-80"</f>
        <v>SERP65-12-30-80</v>
      </c>
      <c r="D33" s="3" t="s">
        <v>1787</v>
      </c>
      <c r="E33" s="23" t="s">
        <v>1449</v>
      </c>
    </row>
    <row r="34" spans="1:5" x14ac:dyDescent="0.2">
      <c r="A34" s="147"/>
      <c r="B34" s="139"/>
      <c r="C34" s="3" t="str">
        <f>"SERP65-12-40-120"</f>
        <v>SERP65-12-40-120</v>
      </c>
      <c r="D34" s="3" t="s">
        <v>1788</v>
      </c>
      <c r="E34" s="23" t="s">
        <v>1449</v>
      </c>
    </row>
    <row r="35" spans="1:5" x14ac:dyDescent="0.2">
      <c r="A35" s="147"/>
      <c r="B35" s="139"/>
      <c r="C35" s="3" t="str">
        <f>"SERP65-12-40-80"</f>
        <v>SERP65-12-40-80</v>
      </c>
      <c r="D35" s="3" t="s">
        <v>1789</v>
      </c>
      <c r="E35" s="23" t="s">
        <v>1449</v>
      </c>
    </row>
    <row r="36" spans="1:5" x14ac:dyDescent="0.2">
      <c r="A36" s="147"/>
      <c r="B36" s="139"/>
      <c r="C36" s="3" t="str">
        <f>"SERP65-12-60-120"</f>
        <v>SERP65-12-60-120</v>
      </c>
      <c r="D36" s="3" t="s">
        <v>1790</v>
      </c>
      <c r="E36" s="23" t="s">
        <v>1449</v>
      </c>
    </row>
    <row r="37" spans="1:5" x14ac:dyDescent="0.2">
      <c r="A37" s="147"/>
      <c r="B37" s="139"/>
      <c r="C37" s="3" t="str">
        <f>"SERP65-12-60-80"</f>
        <v>SERP65-12-60-80</v>
      </c>
      <c r="D37" s="3" t="s">
        <v>1791</v>
      </c>
      <c r="E37" s="23" t="s">
        <v>1449</v>
      </c>
    </row>
    <row r="38" spans="1:5" x14ac:dyDescent="0.2">
      <c r="A38" s="147"/>
      <c r="B38" s="139"/>
      <c r="C38" s="3" t="str">
        <f>"SERP65-12-80-120"</f>
        <v>SERP65-12-80-120</v>
      </c>
      <c r="D38" s="3" t="s">
        <v>1792</v>
      </c>
      <c r="E38" s="23" t="s">
        <v>1449</v>
      </c>
    </row>
    <row r="39" spans="1:5" x14ac:dyDescent="0.2">
      <c r="A39" s="147"/>
      <c r="B39" s="139"/>
      <c r="C39" s="3" t="str">
        <f>"SERP65-12-80-80"</f>
        <v>SERP65-12-80-80</v>
      </c>
      <c r="D39" s="3" t="s">
        <v>1793</v>
      </c>
      <c r="E39" s="23" t="s">
        <v>1449</v>
      </c>
    </row>
    <row r="40" spans="1:5" x14ac:dyDescent="0.2">
      <c r="A40" s="147"/>
      <c r="B40" s="139"/>
      <c r="C40" s="3" t="str">
        <f>"PRP35-05-020-080"</f>
        <v>PRP35-05-020-080</v>
      </c>
      <c r="D40" s="3" t="s">
        <v>1794</v>
      </c>
      <c r="E40" s="23" t="s">
        <v>1449</v>
      </c>
    </row>
    <row r="41" spans="1:5" x14ac:dyDescent="0.2">
      <c r="A41" s="147"/>
      <c r="B41" s="139"/>
      <c r="C41" s="3" t="str">
        <f>"PRP35-05-020-120"</f>
        <v>PRP35-05-020-120</v>
      </c>
      <c r="D41" s="3" t="s">
        <v>1795</v>
      </c>
      <c r="E41" s="23" t="s">
        <v>1449</v>
      </c>
    </row>
    <row r="42" spans="1:5" x14ac:dyDescent="0.2">
      <c r="A42" s="147"/>
      <c r="B42" s="139"/>
      <c r="C42" s="3" t="str">
        <f>"PRP35-05-030-080"</f>
        <v>PRP35-05-030-080</v>
      </c>
      <c r="D42" s="3" t="s">
        <v>1796</v>
      </c>
      <c r="E42" s="23" t="s">
        <v>1449</v>
      </c>
    </row>
    <row r="43" spans="1:5" x14ac:dyDescent="0.2">
      <c r="A43" s="147"/>
      <c r="B43" s="139"/>
      <c r="C43" s="3" t="str">
        <f>"PRP35-05-030-120"</f>
        <v>PRP35-05-030-120</v>
      </c>
      <c r="D43" s="3" t="s">
        <v>1797</v>
      </c>
      <c r="E43" s="23" t="s">
        <v>1449</v>
      </c>
    </row>
    <row r="44" spans="1:5" x14ac:dyDescent="0.2">
      <c r="A44" s="147"/>
      <c r="B44" s="139"/>
      <c r="C44" s="3" t="str">
        <f>"PRP35-05-040-080"</f>
        <v>PRP35-05-040-080</v>
      </c>
      <c r="D44" s="3" t="s">
        <v>1798</v>
      </c>
      <c r="E44" s="23" t="s">
        <v>1449</v>
      </c>
    </row>
    <row r="45" spans="1:5" x14ac:dyDescent="0.2">
      <c r="A45" s="147"/>
      <c r="B45" s="139"/>
      <c r="C45" s="3" t="str">
        <f>"PRP35-05-040-120"</f>
        <v>PRP35-05-040-120</v>
      </c>
      <c r="D45" s="3" t="s">
        <v>1799</v>
      </c>
      <c r="E45" s="23" t="s">
        <v>1449</v>
      </c>
    </row>
    <row r="46" spans="1:5" x14ac:dyDescent="0.2">
      <c r="A46" s="147"/>
      <c r="B46" s="139"/>
      <c r="C46" s="3" t="str">
        <f>"PRP35-05-060-080"</f>
        <v>PRP35-05-060-080</v>
      </c>
      <c r="D46" s="3" t="s">
        <v>1800</v>
      </c>
      <c r="E46" s="23" t="s">
        <v>1449</v>
      </c>
    </row>
    <row r="47" spans="1:5" x14ac:dyDescent="0.2">
      <c r="A47" s="147"/>
      <c r="B47" s="139"/>
      <c r="C47" s="3" t="str">
        <f>"PRP35-05-060-120"</f>
        <v>PRP35-05-060-120</v>
      </c>
      <c r="D47" s="3" t="s">
        <v>1801</v>
      </c>
      <c r="E47" s="23" t="s">
        <v>1449</v>
      </c>
    </row>
    <row r="48" spans="1:5" x14ac:dyDescent="0.2">
      <c r="A48" s="147"/>
      <c r="B48" s="139"/>
      <c r="C48" s="3" t="str">
        <f>"PRP35-05-080-080"</f>
        <v>PRP35-05-080-080</v>
      </c>
      <c r="D48" s="3" t="s">
        <v>1802</v>
      </c>
      <c r="E48" s="23" t="s">
        <v>1449</v>
      </c>
    </row>
    <row r="49" spans="1:5" x14ac:dyDescent="0.2">
      <c r="A49" s="147"/>
      <c r="B49" s="139"/>
      <c r="C49" s="3" t="str">
        <f>"PRP35-05-080-120"</f>
        <v>PRP35-05-080-120</v>
      </c>
      <c r="D49" s="3" t="s">
        <v>1803</v>
      </c>
      <c r="E49" s="23" t="s">
        <v>1449</v>
      </c>
    </row>
    <row r="50" spans="1:5" x14ac:dyDescent="0.2">
      <c r="A50" s="147"/>
      <c r="B50" s="139"/>
      <c r="C50" s="3" t="str">
        <f>"PRP35-05-100-080"</f>
        <v>PRP35-05-100-080</v>
      </c>
      <c r="D50" s="3" t="s">
        <v>1804</v>
      </c>
      <c r="E50" s="23" t="s">
        <v>1449</v>
      </c>
    </row>
    <row r="51" spans="1:5" x14ac:dyDescent="0.2">
      <c r="A51" s="147"/>
      <c r="B51" s="139"/>
      <c r="C51" s="3" t="str">
        <f>"PRP35-05-100-120"</f>
        <v>PRP35-05-100-120</v>
      </c>
      <c r="D51" s="3" t="s">
        <v>1805</v>
      </c>
      <c r="E51" s="23" t="s">
        <v>1449</v>
      </c>
    </row>
    <row r="52" spans="1:5" x14ac:dyDescent="0.2">
      <c r="A52" s="147"/>
      <c r="B52" s="139"/>
      <c r="C52" s="3" t="str">
        <f>"PRP35-05-120-080"</f>
        <v>PRP35-05-120-080</v>
      </c>
      <c r="D52" s="3" t="s">
        <v>1806</v>
      </c>
      <c r="E52" s="23" t="s">
        <v>1449</v>
      </c>
    </row>
    <row r="53" spans="1:5" x14ac:dyDescent="0.2">
      <c r="A53" s="147"/>
      <c r="B53" s="139"/>
      <c r="C53" s="3" t="str">
        <f>"PRP35-05-120-120"</f>
        <v>PRP35-05-120-120</v>
      </c>
      <c r="D53" s="3" t="s">
        <v>1807</v>
      </c>
      <c r="E53" s="23" t="s">
        <v>1449</v>
      </c>
    </row>
    <row r="54" spans="1:5" x14ac:dyDescent="0.2">
      <c r="A54" s="147"/>
      <c r="B54" s="139"/>
      <c r="C54" s="3" t="str">
        <f>"PRP35-05-150-080"</f>
        <v>PRP35-05-150-080</v>
      </c>
      <c r="D54" s="3" t="s">
        <v>1808</v>
      </c>
      <c r="E54" s="23" t="s">
        <v>1449</v>
      </c>
    </row>
    <row r="55" spans="1:5" x14ac:dyDescent="0.2">
      <c r="A55" s="147"/>
      <c r="B55" s="139"/>
      <c r="C55" s="3" t="str">
        <f>"PRP35-05-150-120"</f>
        <v>PRP35-05-150-120</v>
      </c>
      <c r="D55" s="3" t="s">
        <v>1809</v>
      </c>
      <c r="E55" s="23" t="s">
        <v>1449</v>
      </c>
    </row>
    <row r="56" spans="1:5" x14ac:dyDescent="0.2">
      <c r="A56" s="147"/>
      <c r="B56" s="139"/>
      <c r="C56" s="3" t="str">
        <f>"PRP35-06-020-080"</f>
        <v>PRP35-06-020-080</v>
      </c>
      <c r="D56" s="3" t="s">
        <v>1810</v>
      </c>
      <c r="E56" s="23" t="s">
        <v>1449</v>
      </c>
    </row>
    <row r="57" spans="1:5" x14ac:dyDescent="0.2">
      <c r="A57" s="147"/>
      <c r="B57" s="139"/>
      <c r="C57" s="3" t="str">
        <f>"PRP35-06-020-120"</f>
        <v>PRP35-06-020-120</v>
      </c>
      <c r="D57" s="3" t="s">
        <v>1811</v>
      </c>
      <c r="E57" s="23" t="s">
        <v>1449</v>
      </c>
    </row>
    <row r="58" spans="1:5" x14ac:dyDescent="0.2">
      <c r="A58" s="147"/>
      <c r="B58" s="139"/>
      <c r="C58" s="3" t="str">
        <f>"PRP35-06-030-080"</f>
        <v>PRP35-06-030-080</v>
      </c>
      <c r="D58" s="3" t="s">
        <v>1812</v>
      </c>
      <c r="E58" s="23" t="s">
        <v>1449</v>
      </c>
    </row>
    <row r="59" spans="1:5" x14ac:dyDescent="0.2">
      <c r="A59" s="147"/>
      <c r="B59" s="139"/>
      <c r="C59" s="3" t="str">
        <f>"PRP35-06-030-120"</f>
        <v>PRP35-06-030-120</v>
      </c>
      <c r="D59" s="3" t="s">
        <v>1813</v>
      </c>
      <c r="E59" s="23" t="s">
        <v>1449</v>
      </c>
    </row>
    <row r="60" spans="1:5" x14ac:dyDescent="0.2">
      <c r="A60" s="147"/>
      <c r="B60" s="139"/>
      <c r="C60" s="3" t="str">
        <f>"PRP35-06-040-080"</f>
        <v>PRP35-06-040-080</v>
      </c>
      <c r="D60" s="3" t="s">
        <v>1814</v>
      </c>
      <c r="E60" s="23" t="s">
        <v>1449</v>
      </c>
    </row>
    <row r="61" spans="1:5" x14ac:dyDescent="0.2">
      <c r="A61" s="147"/>
      <c r="B61" s="139"/>
      <c r="C61" s="3" t="str">
        <f>"PRP35-06-040-120"</f>
        <v>PRP35-06-040-120</v>
      </c>
      <c r="D61" s="3" t="s">
        <v>1815</v>
      </c>
      <c r="E61" s="23" t="s">
        <v>1449</v>
      </c>
    </row>
    <row r="62" spans="1:5" x14ac:dyDescent="0.2">
      <c r="A62" s="147"/>
      <c r="B62" s="139"/>
      <c r="C62" s="3" t="str">
        <f>"PRP35-06-060-080"</f>
        <v>PRP35-06-060-080</v>
      </c>
      <c r="D62" s="3" t="s">
        <v>1816</v>
      </c>
      <c r="E62" s="23" t="s">
        <v>1449</v>
      </c>
    </row>
    <row r="63" spans="1:5" x14ac:dyDescent="0.2">
      <c r="A63" s="147"/>
      <c r="B63" s="139"/>
      <c r="C63" s="3" t="str">
        <f>"PRP35-06-060-120"</f>
        <v>PRP35-06-060-120</v>
      </c>
      <c r="D63" s="3" t="s">
        <v>1817</v>
      </c>
      <c r="E63" s="23" t="s">
        <v>1449</v>
      </c>
    </row>
    <row r="64" spans="1:5" x14ac:dyDescent="0.2">
      <c r="A64" s="147"/>
      <c r="B64" s="139"/>
      <c r="C64" s="3" t="str">
        <f>"PRP35-06-080-080"</f>
        <v>PRP35-06-080-080</v>
      </c>
      <c r="D64" s="3" t="s">
        <v>1818</v>
      </c>
      <c r="E64" s="23" t="s">
        <v>1449</v>
      </c>
    </row>
    <row r="65" spans="1:5" x14ac:dyDescent="0.2">
      <c r="A65" s="147"/>
      <c r="B65" s="139"/>
      <c r="C65" s="3" t="str">
        <f>"PRP35-06-080-120"</f>
        <v>PRP35-06-080-120</v>
      </c>
      <c r="D65" s="3" t="s">
        <v>1819</v>
      </c>
      <c r="E65" s="23" t="s">
        <v>1449</v>
      </c>
    </row>
    <row r="66" spans="1:5" x14ac:dyDescent="0.2">
      <c r="A66" s="147"/>
      <c r="B66" s="139"/>
      <c r="C66" s="3" t="str">
        <f>"PRP35-06-100-080"</f>
        <v>PRP35-06-100-080</v>
      </c>
      <c r="D66" s="3" t="s">
        <v>1820</v>
      </c>
      <c r="E66" s="23" t="s">
        <v>1449</v>
      </c>
    </row>
    <row r="67" spans="1:5" x14ac:dyDescent="0.2">
      <c r="A67" s="147"/>
      <c r="B67" s="139"/>
      <c r="C67" s="3" t="str">
        <f>"PRP35-06-100-120"</f>
        <v>PRP35-06-100-120</v>
      </c>
      <c r="D67" s="3" t="s">
        <v>1821</v>
      </c>
      <c r="E67" s="23" t="s">
        <v>1449</v>
      </c>
    </row>
    <row r="68" spans="1:5" x14ac:dyDescent="0.2">
      <c r="A68" s="147"/>
      <c r="B68" s="139"/>
      <c r="C68" s="3" t="str">
        <f>"PRP35-06-120-080"</f>
        <v>PRP35-06-120-080</v>
      </c>
      <c r="D68" s="3" t="s">
        <v>1822</v>
      </c>
      <c r="E68" s="23" t="s">
        <v>1449</v>
      </c>
    </row>
    <row r="69" spans="1:5" x14ac:dyDescent="0.2">
      <c r="A69" s="147"/>
      <c r="B69" s="139"/>
      <c r="C69" s="3" t="str">
        <f>"PRP35-06-120-120"</f>
        <v>PRP35-06-120-120</v>
      </c>
      <c r="D69" s="3" t="s">
        <v>1823</v>
      </c>
      <c r="E69" s="23" t="s">
        <v>1449</v>
      </c>
    </row>
    <row r="70" spans="1:5" x14ac:dyDescent="0.2">
      <c r="A70" s="147"/>
      <c r="B70" s="139"/>
      <c r="C70" s="3" t="str">
        <f>"PRP35-06-150-080"</f>
        <v>PRP35-06-150-080</v>
      </c>
      <c r="D70" s="3" t="s">
        <v>1824</v>
      </c>
      <c r="E70" s="23" t="s">
        <v>1449</v>
      </c>
    </row>
    <row r="71" spans="1:5" x14ac:dyDescent="0.2">
      <c r="A71" s="147"/>
      <c r="B71" s="139"/>
      <c r="C71" s="3" t="str">
        <f>"PRP35-06-150-120"</f>
        <v>PRP35-06-150-120</v>
      </c>
      <c r="D71" s="3" t="s">
        <v>1825</v>
      </c>
      <c r="E71" s="23" t="s">
        <v>1449</v>
      </c>
    </row>
    <row r="72" spans="1:5" x14ac:dyDescent="0.2">
      <c r="A72" s="147"/>
      <c r="B72" s="139"/>
      <c r="C72" s="3" t="str">
        <f>"PRP35-07-020-080"</f>
        <v>PRP35-07-020-080</v>
      </c>
      <c r="D72" s="3" t="s">
        <v>1826</v>
      </c>
      <c r="E72" s="23" t="s">
        <v>1449</v>
      </c>
    </row>
    <row r="73" spans="1:5" x14ac:dyDescent="0.2">
      <c r="A73" s="147"/>
      <c r="B73" s="139"/>
      <c r="C73" s="3" t="str">
        <f>"PRP35-07-020-120"</f>
        <v>PRP35-07-020-120</v>
      </c>
      <c r="D73" s="3" t="s">
        <v>1827</v>
      </c>
      <c r="E73" s="23" t="s">
        <v>1449</v>
      </c>
    </row>
    <row r="74" spans="1:5" x14ac:dyDescent="0.2">
      <c r="A74" s="147"/>
      <c r="B74" s="139"/>
      <c r="C74" s="3" t="str">
        <f>"PRP35-07-030-080"</f>
        <v>PRP35-07-030-080</v>
      </c>
      <c r="D74" s="3" t="s">
        <v>1828</v>
      </c>
      <c r="E74" s="23" t="s">
        <v>1449</v>
      </c>
    </row>
    <row r="75" spans="1:5" x14ac:dyDescent="0.2">
      <c r="A75" s="147"/>
      <c r="B75" s="139"/>
      <c r="C75" s="3" t="str">
        <f>"PRP35-07-030-120"</f>
        <v>PRP35-07-030-120</v>
      </c>
      <c r="D75" s="3" t="s">
        <v>1829</v>
      </c>
      <c r="E75" s="23" t="s">
        <v>1449</v>
      </c>
    </row>
    <row r="76" spans="1:5" x14ac:dyDescent="0.2">
      <c r="A76" s="147"/>
      <c r="B76" s="139"/>
      <c r="C76" s="3" t="str">
        <f>"PRP35-07-040-080"</f>
        <v>PRP35-07-040-080</v>
      </c>
      <c r="D76" s="3" t="s">
        <v>1830</v>
      </c>
      <c r="E76" s="23" t="s">
        <v>1449</v>
      </c>
    </row>
    <row r="77" spans="1:5" x14ac:dyDescent="0.2">
      <c r="A77" s="147"/>
      <c r="B77" s="139"/>
      <c r="C77" s="3" t="str">
        <f>"PRP35-07-040-120"</f>
        <v>PRP35-07-040-120</v>
      </c>
      <c r="D77" s="3" t="s">
        <v>1831</v>
      </c>
      <c r="E77" s="23" t="s">
        <v>1449</v>
      </c>
    </row>
    <row r="78" spans="1:5" x14ac:dyDescent="0.2">
      <c r="A78" s="147"/>
      <c r="B78" s="139"/>
      <c r="C78" s="3" t="str">
        <f>"PRP35-07-060-080"</f>
        <v>PRP35-07-060-080</v>
      </c>
      <c r="D78" s="3" t="s">
        <v>1832</v>
      </c>
      <c r="E78" s="23" t="s">
        <v>1449</v>
      </c>
    </row>
    <row r="79" spans="1:5" x14ac:dyDescent="0.2">
      <c r="A79" s="147"/>
      <c r="B79" s="139"/>
      <c r="C79" s="3" t="str">
        <f>"PRP35-07-060-120"</f>
        <v>PRP35-07-060-120</v>
      </c>
      <c r="D79" s="3" t="s">
        <v>1833</v>
      </c>
      <c r="E79" s="23" t="s">
        <v>1449</v>
      </c>
    </row>
    <row r="80" spans="1:5" x14ac:dyDescent="0.2">
      <c r="A80" s="147"/>
      <c r="B80" s="139"/>
      <c r="C80" s="3" t="str">
        <f>"PRP35-07-080-080"</f>
        <v>PRP35-07-080-080</v>
      </c>
      <c r="D80" s="3" t="s">
        <v>1834</v>
      </c>
      <c r="E80" s="23" t="s">
        <v>1449</v>
      </c>
    </row>
    <row r="81" spans="1:5" x14ac:dyDescent="0.2">
      <c r="A81" s="147"/>
      <c r="B81" s="139"/>
      <c r="C81" s="3" t="str">
        <f>"PRP35-07-080-120"</f>
        <v>PRP35-07-080-120</v>
      </c>
      <c r="D81" s="3" t="s">
        <v>1835</v>
      </c>
      <c r="E81" s="23" t="s">
        <v>1449</v>
      </c>
    </row>
    <row r="82" spans="1:5" x14ac:dyDescent="0.2">
      <c r="A82" s="147"/>
      <c r="B82" s="139"/>
      <c r="C82" s="3" t="str">
        <f>"PRP35-07-100-080"</f>
        <v>PRP35-07-100-080</v>
      </c>
      <c r="D82" s="3" t="s">
        <v>1836</v>
      </c>
      <c r="E82" s="23" t="s">
        <v>1449</v>
      </c>
    </row>
    <row r="83" spans="1:5" x14ac:dyDescent="0.2">
      <c r="A83" s="147"/>
      <c r="B83" s="139"/>
      <c r="C83" s="3" t="str">
        <f>"PRP35-07-100-120"</f>
        <v>PRP35-07-100-120</v>
      </c>
      <c r="D83" s="3" t="s">
        <v>1837</v>
      </c>
      <c r="E83" s="23" t="s">
        <v>1449</v>
      </c>
    </row>
    <row r="84" spans="1:5" x14ac:dyDescent="0.2">
      <c r="A84" s="147"/>
      <c r="B84" s="139"/>
      <c r="C84" s="3" t="str">
        <f>"PRP35-07-120-080"</f>
        <v>PRP35-07-120-080</v>
      </c>
      <c r="D84" s="3" t="s">
        <v>1838</v>
      </c>
      <c r="E84" s="23" t="s">
        <v>1449</v>
      </c>
    </row>
    <row r="85" spans="1:5" x14ac:dyDescent="0.2">
      <c r="A85" s="147"/>
      <c r="B85" s="139"/>
      <c r="C85" s="3" t="str">
        <f>"PRP35-07-120-120"</f>
        <v>PRP35-07-120-120</v>
      </c>
      <c r="D85" s="3" t="s">
        <v>1839</v>
      </c>
      <c r="E85" s="23" t="s">
        <v>1449</v>
      </c>
    </row>
    <row r="86" spans="1:5" x14ac:dyDescent="0.2">
      <c r="A86" s="147"/>
      <c r="B86" s="139"/>
      <c r="C86" s="3" t="str">
        <f>"PRP35-07-150-080"</f>
        <v>PRP35-07-150-080</v>
      </c>
      <c r="D86" s="3" t="s">
        <v>1840</v>
      </c>
      <c r="E86" s="23" t="s">
        <v>1449</v>
      </c>
    </row>
    <row r="87" spans="1:5" x14ac:dyDescent="0.2">
      <c r="A87" s="147"/>
      <c r="B87" s="139"/>
      <c r="C87" s="3" t="str">
        <f>"PRP35-07-150-120"</f>
        <v>PRP35-07-150-120</v>
      </c>
      <c r="D87" s="3" t="s">
        <v>1841</v>
      </c>
      <c r="E87" s="23" t="s">
        <v>1449</v>
      </c>
    </row>
    <row r="88" spans="1:5" x14ac:dyDescent="0.2">
      <c r="A88" s="147"/>
      <c r="B88" s="139"/>
      <c r="C88" s="3" t="str">
        <f>"PRP35-08-020-080"</f>
        <v>PRP35-08-020-080</v>
      </c>
      <c r="D88" s="3" t="s">
        <v>1842</v>
      </c>
      <c r="E88" s="23" t="s">
        <v>1449</v>
      </c>
    </row>
    <row r="89" spans="1:5" x14ac:dyDescent="0.2">
      <c r="A89" s="147"/>
      <c r="B89" s="139"/>
      <c r="C89" s="3" t="str">
        <f>"PRP35-08-020-120"</f>
        <v>PRP35-08-020-120</v>
      </c>
      <c r="D89" s="3" t="s">
        <v>1843</v>
      </c>
      <c r="E89" s="23" t="s">
        <v>1449</v>
      </c>
    </row>
    <row r="90" spans="1:5" x14ac:dyDescent="0.2">
      <c r="A90" s="147"/>
      <c r="B90" s="139"/>
      <c r="C90" s="3" t="str">
        <f>"PRP35-08-030-080"</f>
        <v>PRP35-08-030-080</v>
      </c>
      <c r="D90" s="3" t="s">
        <v>1844</v>
      </c>
      <c r="E90" s="23" t="s">
        <v>1449</v>
      </c>
    </row>
    <row r="91" spans="1:5" x14ac:dyDescent="0.2">
      <c r="A91" s="147"/>
      <c r="B91" s="139"/>
      <c r="C91" s="3" t="str">
        <f>"PRP35-08-030-120"</f>
        <v>PRP35-08-030-120</v>
      </c>
      <c r="D91" s="3" t="s">
        <v>1845</v>
      </c>
      <c r="E91" s="23" t="s">
        <v>1449</v>
      </c>
    </row>
    <row r="92" spans="1:5" x14ac:dyDescent="0.2">
      <c r="A92" s="147"/>
      <c r="B92" s="139"/>
      <c r="C92" s="3" t="str">
        <f>"PRP35-08-040-080"</f>
        <v>PRP35-08-040-080</v>
      </c>
      <c r="D92" s="3" t="s">
        <v>1846</v>
      </c>
      <c r="E92" s="23" t="s">
        <v>1449</v>
      </c>
    </row>
    <row r="93" spans="1:5" x14ac:dyDescent="0.2">
      <c r="A93" s="147"/>
      <c r="B93" s="139"/>
      <c r="C93" s="3" t="str">
        <f>"PRP35-08-040-120"</f>
        <v>PRP35-08-040-120</v>
      </c>
      <c r="D93" s="3" t="s">
        <v>1847</v>
      </c>
      <c r="E93" s="23" t="s">
        <v>1449</v>
      </c>
    </row>
    <row r="94" spans="1:5" x14ac:dyDescent="0.2">
      <c r="A94" s="147"/>
      <c r="B94" s="139"/>
      <c r="C94" s="3" t="str">
        <f>"PRP35-08-060-080"</f>
        <v>PRP35-08-060-080</v>
      </c>
      <c r="D94" s="3" t="s">
        <v>1848</v>
      </c>
      <c r="E94" s="23" t="s">
        <v>1449</v>
      </c>
    </row>
    <row r="95" spans="1:5" x14ac:dyDescent="0.2">
      <c r="A95" s="147"/>
      <c r="B95" s="139"/>
      <c r="C95" s="3" t="str">
        <f>"PRP35-08-060-120"</f>
        <v>PRP35-08-060-120</v>
      </c>
      <c r="D95" s="3" t="s">
        <v>1849</v>
      </c>
      <c r="E95" s="23" t="s">
        <v>1449</v>
      </c>
    </row>
    <row r="96" spans="1:5" x14ac:dyDescent="0.2">
      <c r="A96" s="147"/>
      <c r="B96" s="139"/>
      <c r="C96" s="3" t="str">
        <f>"PRP35-08-080-080"</f>
        <v>PRP35-08-080-080</v>
      </c>
      <c r="D96" s="3" t="s">
        <v>1850</v>
      </c>
      <c r="E96" s="23" t="s">
        <v>1449</v>
      </c>
    </row>
    <row r="97" spans="1:5" x14ac:dyDescent="0.2">
      <c r="A97" s="147"/>
      <c r="B97" s="139"/>
      <c r="C97" s="3" t="str">
        <f>"PRP35-08-080-120"</f>
        <v>PRP35-08-080-120</v>
      </c>
      <c r="D97" s="3" t="s">
        <v>1851</v>
      </c>
      <c r="E97" s="23" t="s">
        <v>1449</v>
      </c>
    </row>
    <row r="98" spans="1:5" x14ac:dyDescent="0.2">
      <c r="A98" s="147"/>
      <c r="B98" s="139"/>
      <c r="C98" s="3" t="str">
        <f>"PRP35-08-100-080"</f>
        <v>PRP35-08-100-080</v>
      </c>
      <c r="D98" s="3" t="s">
        <v>1852</v>
      </c>
      <c r="E98" s="23" t="s">
        <v>1449</v>
      </c>
    </row>
    <row r="99" spans="1:5" x14ac:dyDescent="0.2">
      <c r="A99" s="147"/>
      <c r="B99" s="139"/>
      <c r="C99" s="3" t="str">
        <f>"PRP35-08-100-120"</f>
        <v>PRP35-08-100-120</v>
      </c>
      <c r="D99" s="3" t="s">
        <v>1853</v>
      </c>
      <c r="E99" s="23" t="s">
        <v>1449</v>
      </c>
    </row>
    <row r="100" spans="1:5" x14ac:dyDescent="0.2">
      <c r="A100" s="147"/>
      <c r="B100" s="139"/>
      <c r="C100" s="3" t="str">
        <f>"PRP35-08-120-080"</f>
        <v>PRP35-08-120-080</v>
      </c>
      <c r="D100" s="3" t="s">
        <v>1854</v>
      </c>
      <c r="E100" s="23" t="s">
        <v>1449</v>
      </c>
    </row>
    <row r="101" spans="1:5" x14ac:dyDescent="0.2">
      <c r="A101" s="147"/>
      <c r="B101" s="139"/>
      <c r="C101" s="3" t="str">
        <f>"PRP35-08-120-120"</f>
        <v>PRP35-08-120-120</v>
      </c>
      <c r="D101" s="3" t="s">
        <v>1855</v>
      </c>
      <c r="E101" s="23" t="s">
        <v>1449</v>
      </c>
    </row>
    <row r="102" spans="1:5" x14ac:dyDescent="0.2">
      <c r="A102" s="147"/>
      <c r="B102" s="139"/>
      <c r="C102" s="3" t="str">
        <f>"PRP35-08-150-080"</f>
        <v>PRP35-08-150-080</v>
      </c>
      <c r="D102" s="3" t="s">
        <v>1856</v>
      </c>
      <c r="E102" s="23" t="s">
        <v>1449</v>
      </c>
    </row>
    <row r="103" spans="1:5" x14ac:dyDescent="0.2">
      <c r="A103" s="147"/>
      <c r="B103" s="139"/>
      <c r="C103" s="3" t="str">
        <f>"PRP35-08-150-120"</f>
        <v>PRP35-08-150-120</v>
      </c>
      <c r="D103" s="3" t="s">
        <v>1857</v>
      </c>
      <c r="E103" s="23" t="s">
        <v>1449</v>
      </c>
    </row>
    <row r="104" spans="1:5" x14ac:dyDescent="0.2">
      <c r="A104" s="147"/>
      <c r="B104" s="139"/>
      <c r="C104" s="3" t="str">
        <f>"PRP35DR-06-200-120"</f>
        <v>PRP35DR-06-200-120</v>
      </c>
      <c r="D104" s="3" t="s">
        <v>1858</v>
      </c>
      <c r="E104" s="23" t="s">
        <v>1449</v>
      </c>
    </row>
    <row r="105" spans="1:5" x14ac:dyDescent="0.2">
      <c r="A105" s="147"/>
      <c r="B105" s="139"/>
      <c r="C105" s="3" t="str">
        <f>"PRP35DR-07-200-120"</f>
        <v>PRP35DR-07-200-120</v>
      </c>
      <c r="D105" s="3" t="s">
        <v>1859</v>
      </c>
      <c r="E105" s="23" t="s">
        <v>1449</v>
      </c>
    </row>
    <row r="106" spans="1:5" ht="13.5" thickBot="1" x14ac:dyDescent="0.25">
      <c r="A106" s="148"/>
      <c r="B106" s="149"/>
      <c r="C106" s="24" t="str">
        <f>"PRP35DR-08-200-120"</f>
        <v>PRP35DR-08-200-120</v>
      </c>
      <c r="D106" s="24" t="s">
        <v>1860</v>
      </c>
      <c r="E106" s="25" t="s">
        <v>1449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6"/>
    <mergeCell ref="E2:E6"/>
    <mergeCell ref="F2:F6"/>
    <mergeCell ref="A9:B9"/>
    <mergeCell ref="A10:B106"/>
    <mergeCell ref="A2:A6"/>
    <mergeCell ref="B2:B6"/>
    <mergeCell ref="C2:C6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colBreaks count="1" manualBreakCount="1">
    <brk id="4" max="27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F8C5-EAC8-4855-B5A2-9353E159B7CB}">
  <sheetPr codeName="Foglio21">
    <pageSetUpPr fitToPage="1"/>
  </sheetPr>
  <dimension ref="A1:J72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A10" sqref="A10:E7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7.7109375" customWidth="1"/>
    <col min="7" max="7" width="15.7109375" customWidth="1"/>
    <col min="8" max="8" width="30.42578125" customWidth="1"/>
    <col min="9" max="9" width="28.42578125" customWidth="1"/>
    <col min="10" max="10" width="17.28515625" customWidth="1"/>
    <col min="11" max="11" width="18" customWidth="1"/>
    <col min="12" max="12" width="20.140625" customWidth="1"/>
    <col min="13" max="13" width="23.5703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customHeight="1" x14ac:dyDescent="0.2">
      <c r="A2" s="122">
        <v>7</v>
      </c>
      <c r="B2" s="126" t="s">
        <v>67</v>
      </c>
      <c r="C2" s="122" t="s">
        <v>3</v>
      </c>
      <c r="D2" s="123" t="s">
        <v>14</v>
      </c>
      <c r="E2" s="118">
        <v>904</v>
      </c>
      <c r="F2" s="125">
        <f>ROUND(452000,2)</f>
        <v>452000</v>
      </c>
      <c r="G2" s="5">
        <v>1</v>
      </c>
      <c r="H2" s="11" t="s">
        <v>39</v>
      </c>
      <c r="I2" s="5" t="s">
        <v>1203</v>
      </c>
      <c r="J2" s="6">
        <v>300</v>
      </c>
    </row>
    <row r="3" spans="1:10" ht="30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46</v>
      </c>
      <c r="I3" s="14" t="s">
        <v>1446</v>
      </c>
      <c r="J3" s="6">
        <v>330</v>
      </c>
    </row>
    <row r="4" spans="1:10" ht="4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47</v>
      </c>
      <c r="I4" s="14" t="s">
        <v>1538</v>
      </c>
      <c r="J4" s="9">
        <v>395</v>
      </c>
    </row>
    <row r="5" spans="1:10" ht="18.75" customHeight="1" x14ac:dyDescent="0.2">
      <c r="A5" s="122"/>
      <c r="B5" s="127"/>
      <c r="C5" s="122"/>
      <c r="D5" s="123"/>
      <c r="E5" s="120"/>
      <c r="F5" s="125"/>
      <c r="G5" s="5">
        <v>4</v>
      </c>
      <c r="H5" s="11" t="s">
        <v>48</v>
      </c>
      <c r="I5" s="5" t="s">
        <v>1763</v>
      </c>
      <c r="J5" s="9">
        <v>290</v>
      </c>
    </row>
    <row r="6" spans="1:10" ht="18.75" customHeight="1" x14ac:dyDescent="0.2">
      <c r="A6" s="122"/>
      <c r="B6" s="128"/>
      <c r="C6" s="122"/>
      <c r="D6" s="123"/>
      <c r="E6" s="119"/>
      <c r="F6" s="125"/>
      <c r="G6" s="5">
        <v>5</v>
      </c>
      <c r="H6" s="11" t="s">
        <v>49</v>
      </c>
      <c r="I6" s="5" t="s">
        <v>1861</v>
      </c>
      <c r="J6" s="9">
        <v>480</v>
      </c>
    </row>
    <row r="9" spans="1:10" ht="13.5" thickBot="1" x14ac:dyDescent="0.25"/>
    <row r="10" spans="1:10" ht="13.5" thickBot="1" x14ac:dyDescent="0.25">
      <c r="A10" s="144" t="s">
        <v>34</v>
      </c>
      <c r="B10" s="143"/>
      <c r="C10" s="18" t="s">
        <v>87</v>
      </c>
      <c r="D10" s="18" t="s">
        <v>88</v>
      </c>
      <c r="E10" s="19" t="s">
        <v>89</v>
      </c>
    </row>
    <row r="11" spans="1:10" ht="13.5" thickBot="1" x14ac:dyDescent="0.25">
      <c r="A11" s="150" t="s">
        <v>1861</v>
      </c>
      <c r="B11" s="192"/>
      <c r="C11" s="26" t="s">
        <v>1862</v>
      </c>
      <c r="D11" s="26">
        <v>1985085</v>
      </c>
      <c r="E11" s="26" t="s">
        <v>1863</v>
      </c>
    </row>
    <row r="12" spans="1:10" ht="13.5" thickBot="1" x14ac:dyDescent="0.25">
      <c r="A12" s="193"/>
      <c r="B12" s="194"/>
      <c r="C12" s="26" t="s">
        <v>1864</v>
      </c>
      <c r="D12" s="26">
        <v>1985086</v>
      </c>
      <c r="E12" s="26" t="s">
        <v>1863</v>
      </c>
    </row>
    <row r="13" spans="1:10" ht="13.5" thickBot="1" x14ac:dyDescent="0.25">
      <c r="A13" s="193"/>
      <c r="B13" s="194"/>
      <c r="C13" s="26" t="s">
        <v>1865</v>
      </c>
      <c r="D13" s="26">
        <v>1985087</v>
      </c>
      <c r="E13" s="26" t="s">
        <v>1863</v>
      </c>
    </row>
    <row r="14" spans="1:10" ht="13.5" thickBot="1" x14ac:dyDescent="0.25">
      <c r="A14" s="193"/>
      <c r="B14" s="194"/>
      <c r="C14" s="26" t="s">
        <v>1866</v>
      </c>
      <c r="D14" s="26">
        <v>1985088</v>
      </c>
      <c r="E14" s="26" t="s">
        <v>1863</v>
      </c>
    </row>
    <row r="15" spans="1:10" ht="13.5" thickBot="1" x14ac:dyDescent="0.25">
      <c r="A15" s="193"/>
      <c r="B15" s="194"/>
      <c r="C15" s="26" t="s">
        <v>1867</v>
      </c>
      <c r="D15" s="26">
        <v>1985089</v>
      </c>
      <c r="E15" s="26" t="s">
        <v>1863</v>
      </c>
    </row>
    <row r="16" spans="1:10" ht="13.5" thickBot="1" x14ac:dyDescent="0.25">
      <c r="A16" s="193"/>
      <c r="B16" s="194"/>
      <c r="C16" s="26" t="s">
        <v>1868</v>
      </c>
      <c r="D16" s="26">
        <v>1985090</v>
      </c>
      <c r="E16" s="26" t="s">
        <v>1863</v>
      </c>
    </row>
    <row r="17" spans="1:5" ht="13.5" thickBot="1" x14ac:dyDescent="0.25">
      <c r="A17" s="193"/>
      <c r="B17" s="194"/>
      <c r="C17" s="26" t="s">
        <v>1869</v>
      </c>
      <c r="D17" s="26">
        <v>1985091</v>
      </c>
      <c r="E17" s="26" t="s">
        <v>1863</v>
      </c>
    </row>
    <row r="18" spans="1:5" ht="13.5" thickBot="1" x14ac:dyDescent="0.25">
      <c r="A18" s="193"/>
      <c r="B18" s="194"/>
      <c r="C18" s="26" t="s">
        <v>1870</v>
      </c>
      <c r="D18" s="26">
        <v>1985092</v>
      </c>
      <c r="E18" s="26" t="s">
        <v>1863</v>
      </c>
    </row>
    <row r="19" spans="1:5" ht="13.5" thickBot="1" x14ac:dyDescent="0.25">
      <c r="A19" s="193"/>
      <c r="B19" s="194"/>
      <c r="C19" s="26" t="s">
        <v>1871</v>
      </c>
      <c r="D19" s="26">
        <v>1985093</v>
      </c>
      <c r="E19" s="26" t="s">
        <v>1863</v>
      </c>
    </row>
    <row r="20" spans="1:5" ht="13.5" thickBot="1" x14ac:dyDescent="0.25">
      <c r="A20" s="193"/>
      <c r="B20" s="194"/>
      <c r="C20" s="26" t="s">
        <v>1872</v>
      </c>
      <c r="D20" s="26">
        <v>1985094</v>
      </c>
      <c r="E20" s="26" t="s">
        <v>1863</v>
      </c>
    </row>
    <row r="21" spans="1:5" ht="13.5" thickBot="1" x14ac:dyDescent="0.25">
      <c r="A21" s="193"/>
      <c r="B21" s="194"/>
      <c r="C21" s="26" t="s">
        <v>1873</v>
      </c>
      <c r="D21" s="26">
        <v>1985095</v>
      </c>
      <c r="E21" s="26" t="s">
        <v>1863</v>
      </c>
    </row>
    <row r="22" spans="1:5" ht="13.5" thickBot="1" x14ac:dyDescent="0.25">
      <c r="A22" s="193"/>
      <c r="B22" s="194"/>
      <c r="C22" s="26" t="s">
        <v>1874</v>
      </c>
      <c r="D22" s="26">
        <v>1985096</v>
      </c>
      <c r="E22" s="26" t="s">
        <v>1863</v>
      </c>
    </row>
    <row r="23" spans="1:5" ht="13.5" thickBot="1" x14ac:dyDescent="0.25">
      <c r="A23" s="193"/>
      <c r="B23" s="194"/>
      <c r="C23" s="26" t="s">
        <v>1875</v>
      </c>
      <c r="D23" s="26">
        <v>1985097</v>
      </c>
      <c r="E23" s="26" t="s">
        <v>1863</v>
      </c>
    </row>
    <row r="24" spans="1:5" ht="13.5" thickBot="1" x14ac:dyDescent="0.25">
      <c r="A24" s="193"/>
      <c r="B24" s="194"/>
      <c r="C24" s="26" t="s">
        <v>1876</v>
      </c>
      <c r="D24" s="26">
        <v>1985098</v>
      </c>
      <c r="E24" s="26" t="s">
        <v>1863</v>
      </c>
    </row>
    <row r="25" spans="1:5" ht="13.5" thickBot="1" x14ac:dyDescent="0.25">
      <c r="A25" s="193"/>
      <c r="B25" s="194"/>
      <c r="C25" s="26" t="s">
        <v>1877</v>
      </c>
      <c r="D25" s="26">
        <v>1985099</v>
      </c>
      <c r="E25" s="26" t="s">
        <v>1863</v>
      </c>
    </row>
    <row r="26" spans="1:5" ht="13.5" thickBot="1" x14ac:dyDescent="0.25">
      <c r="A26" s="193"/>
      <c r="B26" s="194"/>
      <c r="C26" s="26" t="s">
        <v>1878</v>
      </c>
      <c r="D26" s="26">
        <v>1985100</v>
      </c>
      <c r="E26" s="26" t="s">
        <v>1863</v>
      </c>
    </row>
    <row r="27" spans="1:5" ht="13.5" thickBot="1" x14ac:dyDescent="0.25">
      <c r="A27" s="193"/>
      <c r="B27" s="194"/>
      <c r="C27" s="26" t="s">
        <v>1879</v>
      </c>
      <c r="D27" s="26">
        <v>1985101</v>
      </c>
      <c r="E27" s="26" t="s">
        <v>1863</v>
      </c>
    </row>
    <row r="28" spans="1:5" ht="13.5" thickBot="1" x14ac:dyDescent="0.25">
      <c r="A28" s="193"/>
      <c r="B28" s="194"/>
      <c r="C28" s="26" t="s">
        <v>1880</v>
      </c>
      <c r="D28" s="26">
        <v>1985102</v>
      </c>
      <c r="E28" s="26" t="s">
        <v>1863</v>
      </c>
    </row>
    <row r="29" spans="1:5" ht="13.5" thickBot="1" x14ac:dyDescent="0.25">
      <c r="A29" s="193"/>
      <c r="B29" s="194"/>
      <c r="C29" s="26" t="s">
        <v>1881</v>
      </c>
      <c r="D29" s="26">
        <v>1985103</v>
      </c>
      <c r="E29" s="26" t="s">
        <v>1863</v>
      </c>
    </row>
    <row r="30" spans="1:5" ht="13.5" thickBot="1" x14ac:dyDescent="0.25">
      <c r="A30" s="193"/>
      <c r="B30" s="194"/>
      <c r="C30" s="26" t="s">
        <v>1882</v>
      </c>
      <c r="D30" s="26">
        <v>1985104</v>
      </c>
      <c r="E30" s="26" t="s">
        <v>1863</v>
      </c>
    </row>
    <row r="31" spans="1:5" ht="13.5" thickBot="1" x14ac:dyDescent="0.25">
      <c r="A31" s="193"/>
      <c r="B31" s="194"/>
      <c r="C31" s="26" t="s">
        <v>1883</v>
      </c>
      <c r="D31" s="26">
        <v>1985105</v>
      </c>
      <c r="E31" s="26" t="s">
        <v>1863</v>
      </c>
    </row>
    <row r="32" spans="1:5" ht="13.5" thickBot="1" x14ac:dyDescent="0.25">
      <c r="A32" s="193"/>
      <c r="B32" s="194"/>
      <c r="C32" s="26" t="s">
        <v>1884</v>
      </c>
      <c r="D32" s="26">
        <v>1985106</v>
      </c>
      <c r="E32" s="26" t="s">
        <v>1863</v>
      </c>
    </row>
    <row r="33" spans="1:5" ht="13.5" thickBot="1" x14ac:dyDescent="0.25">
      <c r="A33" s="193"/>
      <c r="B33" s="194"/>
      <c r="C33" s="26" t="s">
        <v>1885</v>
      </c>
      <c r="D33" s="26">
        <v>1985107</v>
      </c>
      <c r="E33" s="26" t="s">
        <v>1863</v>
      </c>
    </row>
    <row r="34" spans="1:5" ht="13.5" thickBot="1" x14ac:dyDescent="0.25">
      <c r="A34" s="193"/>
      <c r="B34" s="194"/>
      <c r="C34" s="26" t="s">
        <v>1886</v>
      </c>
      <c r="D34" s="26">
        <v>1985108</v>
      </c>
      <c r="E34" s="26" t="s">
        <v>1863</v>
      </c>
    </row>
    <row r="35" spans="1:5" ht="13.5" thickBot="1" x14ac:dyDescent="0.25">
      <c r="A35" s="193"/>
      <c r="B35" s="194"/>
      <c r="C35" s="26" t="s">
        <v>1887</v>
      </c>
      <c r="D35" s="26">
        <v>1985109</v>
      </c>
      <c r="E35" s="26" t="s">
        <v>1863</v>
      </c>
    </row>
    <row r="36" spans="1:5" ht="13.5" thickBot="1" x14ac:dyDescent="0.25">
      <c r="A36" s="193"/>
      <c r="B36" s="194"/>
      <c r="C36" s="26" t="s">
        <v>1888</v>
      </c>
      <c r="D36" s="26">
        <v>1985110</v>
      </c>
      <c r="E36" s="26" t="s">
        <v>1863</v>
      </c>
    </row>
    <row r="37" spans="1:5" ht="13.5" thickBot="1" x14ac:dyDescent="0.25">
      <c r="A37" s="193"/>
      <c r="B37" s="194"/>
      <c r="C37" s="26" t="s">
        <v>1889</v>
      </c>
      <c r="D37" s="26">
        <v>1985111</v>
      </c>
      <c r="E37" s="26" t="s">
        <v>1863</v>
      </c>
    </row>
    <row r="38" spans="1:5" ht="13.5" thickBot="1" x14ac:dyDescent="0.25">
      <c r="A38" s="193"/>
      <c r="B38" s="194"/>
      <c r="C38" s="26" t="s">
        <v>1890</v>
      </c>
      <c r="D38" s="26">
        <v>1985112</v>
      </c>
      <c r="E38" s="26" t="s">
        <v>1863</v>
      </c>
    </row>
    <row r="39" spans="1:5" ht="13.5" thickBot="1" x14ac:dyDescent="0.25">
      <c r="A39" s="193"/>
      <c r="B39" s="194"/>
      <c r="C39" s="26" t="s">
        <v>1891</v>
      </c>
      <c r="D39" s="26">
        <v>1985113</v>
      </c>
      <c r="E39" s="26" t="s">
        <v>1863</v>
      </c>
    </row>
    <row r="40" spans="1:5" ht="13.5" thickBot="1" x14ac:dyDescent="0.25">
      <c r="A40" s="193"/>
      <c r="B40" s="194"/>
      <c r="C40" s="26" t="s">
        <v>1892</v>
      </c>
      <c r="D40" s="26">
        <v>1985114</v>
      </c>
      <c r="E40" s="26" t="s">
        <v>1863</v>
      </c>
    </row>
    <row r="41" spans="1:5" ht="13.5" thickBot="1" x14ac:dyDescent="0.25">
      <c r="A41" s="193"/>
      <c r="B41" s="194"/>
      <c r="C41" s="26" t="s">
        <v>1893</v>
      </c>
      <c r="D41" s="26">
        <v>1985115</v>
      </c>
      <c r="E41" s="26" t="s">
        <v>1863</v>
      </c>
    </row>
    <row r="42" spans="1:5" ht="13.5" thickBot="1" x14ac:dyDescent="0.25">
      <c r="A42" s="193"/>
      <c r="B42" s="194"/>
      <c r="C42" s="26" t="s">
        <v>1894</v>
      </c>
      <c r="D42" s="26">
        <v>1985116</v>
      </c>
      <c r="E42" s="26" t="s">
        <v>1863</v>
      </c>
    </row>
    <row r="43" spans="1:5" ht="13.5" thickBot="1" x14ac:dyDescent="0.25">
      <c r="A43" s="193"/>
      <c r="B43" s="194"/>
      <c r="C43" s="26" t="s">
        <v>1895</v>
      </c>
      <c r="D43" s="26">
        <v>1985117</v>
      </c>
      <c r="E43" s="26" t="s">
        <v>1863</v>
      </c>
    </row>
    <row r="44" spans="1:5" ht="13.5" thickBot="1" x14ac:dyDescent="0.25">
      <c r="A44" s="193"/>
      <c r="B44" s="194"/>
      <c r="C44" s="26" t="s">
        <v>1896</v>
      </c>
      <c r="D44" s="26">
        <v>1985118</v>
      </c>
      <c r="E44" s="26" t="s">
        <v>1863</v>
      </c>
    </row>
    <row r="45" spans="1:5" ht="13.5" thickBot="1" x14ac:dyDescent="0.25">
      <c r="A45" s="193"/>
      <c r="B45" s="194"/>
      <c r="C45" s="26" t="s">
        <v>1897</v>
      </c>
      <c r="D45" s="26">
        <v>1985119</v>
      </c>
      <c r="E45" s="26" t="s">
        <v>1863</v>
      </c>
    </row>
    <row r="46" spans="1:5" ht="13.5" thickBot="1" x14ac:dyDescent="0.25">
      <c r="A46" s="193"/>
      <c r="B46" s="194"/>
      <c r="C46" s="26" t="s">
        <v>1898</v>
      </c>
      <c r="D46" s="26">
        <v>1985120</v>
      </c>
      <c r="E46" s="26" t="s">
        <v>1863</v>
      </c>
    </row>
    <row r="47" spans="1:5" ht="13.5" thickBot="1" x14ac:dyDescent="0.25">
      <c r="A47" s="193"/>
      <c r="B47" s="194"/>
      <c r="C47" s="26" t="s">
        <v>1899</v>
      </c>
      <c r="D47" s="26">
        <v>1985121</v>
      </c>
      <c r="E47" s="26" t="s">
        <v>1863</v>
      </c>
    </row>
    <row r="48" spans="1:5" ht="13.5" thickBot="1" x14ac:dyDescent="0.25">
      <c r="A48" s="193"/>
      <c r="B48" s="194"/>
      <c r="C48" s="26" t="s">
        <v>1900</v>
      </c>
      <c r="D48" s="26">
        <v>1985122</v>
      </c>
      <c r="E48" s="26" t="s">
        <v>1863</v>
      </c>
    </row>
    <row r="49" spans="1:5" ht="13.5" thickBot="1" x14ac:dyDescent="0.25">
      <c r="A49" s="193"/>
      <c r="B49" s="194"/>
      <c r="C49" s="26" t="s">
        <v>1901</v>
      </c>
      <c r="D49" s="26">
        <v>1985123</v>
      </c>
      <c r="E49" s="26" t="s">
        <v>1863</v>
      </c>
    </row>
    <row r="50" spans="1:5" ht="13.5" thickBot="1" x14ac:dyDescent="0.25">
      <c r="A50" s="193"/>
      <c r="B50" s="194"/>
      <c r="C50" s="26" t="s">
        <v>1902</v>
      </c>
      <c r="D50" s="26">
        <v>1985124</v>
      </c>
      <c r="E50" s="26" t="s">
        <v>1863</v>
      </c>
    </row>
    <row r="51" spans="1:5" ht="13.5" thickBot="1" x14ac:dyDescent="0.25">
      <c r="A51" s="193"/>
      <c r="B51" s="194"/>
      <c r="C51" s="26" t="s">
        <v>1903</v>
      </c>
      <c r="D51" s="26">
        <v>1985125</v>
      </c>
      <c r="E51" s="26" t="s">
        <v>1863</v>
      </c>
    </row>
    <row r="52" spans="1:5" ht="13.5" thickBot="1" x14ac:dyDescent="0.25">
      <c r="A52" s="193"/>
      <c r="B52" s="194"/>
      <c r="C52" s="26" t="s">
        <v>1904</v>
      </c>
      <c r="D52" s="26">
        <v>1985126</v>
      </c>
      <c r="E52" s="26" t="s">
        <v>1863</v>
      </c>
    </row>
    <row r="53" spans="1:5" ht="13.5" thickBot="1" x14ac:dyDescent="0.25">
      <c r="A53" s="193"/>
      <c r="B53" s="194"/>
      <c r="C53" s="26" t="s">
        <v>1905</v>
      </c>
      <c r="D53" s="26">
        <v>1985127</v>
      </c>
      <c r="E53" s="26" t="s">
        <v>1863</v>
      </c>
    </row>
    <row r="54" spans="1:5" ht="13.5" thickBot="1" x14ac:dyDescent="0.25">
      <c r="A54" s="193"/>
      <c r="B54" s="194"/>
      <c r="C54" s="26" t="s">
        <v>1906</v>
      </c>
      <c r="D54" s="26">
        <v>1985128</v>
      </c>
      <c r="E54" s="26" t="s">
        <v>1863</v>
      </c>
    </row>
    <row r="55" spans="1:5" ht="13.5" thickBot="1" x14ac:dyDescent="0.25">
      <c r="A55" s="193"/>
      <c r="B55" s="194"/>
      <c r="C55" s="26" t="s">
        <v>1907</v>
      </c>
      <c r="D55" s="26">
        <v>1985129</v>
      </c>
      <c r="E55" s="26" t="s">
        <v>1863</v>
      </c>
    </row>
    <row r="56" spans="1:5" ht="13.5" thickBot="1" x14ac:dyDescent="0.25">
      <c r="A56" s="193"/>
      <c r="B56" s="194"/>
      <c r="C56" s="26" t="s">
        <v>1908</v>
      </c>
      <c r="D56" s="26">
        <v>1985130</v>
      </c>
      <c r="E56" s="26" t="s">
        <v>1863</v>
      </c>
    </row>
    <row r="57" spans="1:5" ht="13.5" thickBot="1" x14ac:dyDescent="0.25">
      <c r="A57" s="193"/>
      <c r="B57" s="194"/>
      <c r="C57" s="26" t="s">
        <v>1909</v>
      </c>
      <c r="D57" s="26">
        <v>1985131</v>
      </c>
      <c r="E57" s="26" t="s">
        <v>1863</v>
      </c>
    </row>
    <row r="58" spans="1:5" ht="13.5" thickBot="1" x14ac:dyDescent="0.25">
      <c r="A58" s="193"/>
      <c r="B58" s="194"/>
      <c r="C58" s="26" t="s">
        <v>1910</v>
      </c>
      <c r="D58" s="26">
        <v>1985132</v>
      </c>
      <c r="E58" s="26" t="s">
        <v>1863</v>
      </c>
    </row>
    <row r="59" spans="1:5" ht="13.5" thickBot="1" x14ac:dyDescent="0.25">
      <c r="A59" s="193"/>
      <c r="B59" s="194"/>
      <c r="C59" s="26" t="s">
        <v>1911</v>
      </c>
      <c r="D59" s="26">
        <v>1985133</v>
      </c>
      <c r="E59" s="26" t="s">
        <v>1863</v>
      </c>
    </row>
    <row r="60" spans="1:5" ht="13.5" thickBot="1" x14ac:dyDescent="0.25">
      <c r="A60" s="193"/>
      <c r="B60" s="194"/>
      <c r="C60" s="26" t="s">
        <v>1912</v>
      </c>
      <c r="D60" s="26">
        <v>1985134</v>
      </c>
      <c r="E60" s="26" t="s">
        <v>1863</v>
      </c>
    </row>
    <row r="61" spans="1:5" ht="13.5" thickBot="1" x14ac:dyDescent="0.25">
      <c r="A61" s="193"/>
      <c r="B61" s="194"/>
      <c r="C61" s="26" t="s">
        <v>1913</v>
      </c>
      <c r="D61" s="26">
        <v>1985135</v>
      </c>
      <c r="E61" s="26" t="s">
        <v>1863</v>
      </c>
    </row>
    <row r="62" spans="1:5" ht="13.5" thickBot="1" x14ac:dyDescent="0.25">
      <c r="A62" s="193"/>
      <c r="B62" s="194"/>
      <c r="C62" s="26" t="s">
        <v>1914</v>
      </c>
      <c r="D62" s="26">
        <v>1985136</v>
      </c>
      <c r="E62" s="26" t="s">
        <v>1863</v>
      </c>
    </row>
    <row r="63" spans="1:5" ht="13.5" thickBot="1" x14ac:dyDescent="0.25">
      <c r="A63" s="193"/>
      <c r="B63" s="194"/>
      <c r="C63" s="26" t="s">
        <v>1915</v>
      </c>
      <c r="D63" s="26">
        <v>1985137</v>
      </c>
      <c r="E63" s="26" t="s">
        <v>1863</v>
      </c>
    </row>
    <row r="64" spans="1:5" ht="13.5" thickBot="1" x14ac:dyDescent="0.25">
      <c r="A64" s="193"/>
      <c r="B64" s="194"/>
      <c r="C64" s="26" t="s">
        <v>1916</v>
      </c>
      <c r="D64" s="26">
        <v>1985138</v>
      </c>
      <c r="E64" s="26" t="s">
        <v>1863</v>
      </c>
    </row>
    <row r="65" spans="1:5" ht="13.5" thickBot="1" x14ac:dyDescent="0.25">
      <c r="A65" s="193"/>
      <c r="B65" s="194"/>
      <c r="C65" s="26" t="s">
        <v>1917</v>
      </c>
      <c r="D65" s="26">
        <v>1985139</v>
      </c>
      <c r="E65" s="26" t="s">
        <v>1863</v>
      </c>
    </row>
    <row r="66" spans="1:5" ht="13.5" thickBot="1" x14ac:dyDescent="0.25">
      <c r="A66" s="193"/>
      <c r="B66" s="194"/>
      <c r="C66" s="26" t="s">
        <v>1918</v>
      </c>
      <c r="D66" s="26">
        <v>1985140</v>
      </c>
      <c r="E66" s="26" t="s">
        <v>1863</v>
      </c>
    </row>
    <row r="67" spans="1:5" ht="13.5" thickBot="1" x14ac:dyDescent="0.25">
      <c r="A67" s="193"/>
      <c r="B67" s="194"/>
      <c r="C67" s="26" t="s">
        <v>1919</v>
      </c>
      <c r="D67" s="26">
        <v>1985141</v>
      </c>
      <c r="E67" s="26" t="s">
        <v>1863</v>
      </c>
    </row>
    <row r="68" spans="1:5" ht="13.5" thickBot="1" x14ac:dyDescent="0.25">
      <c r="A68" s="193"/>
      <c r="B68" s="194"/>
      <c r="C68" s="26" t="s">
        <v>1920</v>
      </c>
      <c r="D68" s="26">
        <v>1985142</v>
      </c>
      <c r="E68" s="26" t="s">
        <v>1863</v>
      </c>
    </row>
    <row r="69" spans="1:5" ht="13.5" thickBot="1" x14ac:dyDescent="0.25">
      <c r="A69" s="193"/>
      <c r="B69" s="194"/>
      <c r="C69" s="26" t="s">
        <v>1921</v>
      </c>
      <c r="D69" s="26">
        <v>1985143</v>
      </c>
      <c r="E69" s="26" t="s">
        <v>1863</v>
      </c>
    </row>
    <row r="70" spans="1:5" ht="13.5" thickBot="1" x14ac:dyDescent="0.25">
      <c r="A70" s="193"/>
      <c r="B70" s="194"/>
      <c r="C70" s="26" t="s">
        <v>1922</v>
      </c>
      <c r="D70" s="26">
        <v>1985144</v>
      </c>
      <c r="E70" s="26" t="s">
        <v>1863</v>
      </c>
    </row>
    <row r="71" spans="1:5" ht="13.5" thickBot="1" x14ac:dyDescent="0.25">
      <c r="A71" s="193"/>
      <c r="B71" s="194"/>
      <c r="C71" s="26" t="s">
        <v>1923</v>
      </c>
      <c r="D71" s="26">
        <v>1985145</v>
      </c>
      <c r="E71" s="26" t="s">
        <v>1863</v>
      </c>
    </row>
    <row r="72" spans="1:5" ht="13.5" thickBot="1" x14ac:dyDescent="0.25">
      <c r="A72" s="195"/>
      <c r="B72" s="196"/>
      <c r="C72" s="26" t="s">
        <v>1924</v>
      </c>
      <c r="D72" s="26">
        <v>1985146</v>
      </c>
      <c r="E72" s="26" t="s">
        <v>1863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6"/>
    <mergeCell ref="E2:E6"/>
    <mergeCell ref="F2:F6"/>
    <mergeCell ref="A11:B72"/>
    <mergeCell ref="A10:B10"/>
    <mergeCell ref="A2:A6"/>
    <mergeCell ref="B2:B6"/>
    <mergeCell ref="C2:C6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colBreaks count="1" manualBreakCount="1">
    <brk id="4" max="27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70B7-B0BB-46EA-A1F0-F1D77FEC179C}">
  <sheetPr codeName="Foglio22">
    <pageSetUpPr fitToPage="1"/>
  </sheetPr>
  <dimension ref="A1:J144"/>
  <sheetViews>
    <sheetView view="pageBreakPreview" zoomScale="80" zoomScaleNormal="80" zoomScaleSheetLayoutView="80" workbookViewId="0">
      <pane xSplit="4" ySplit="1" topLeftCell="E146" activePane="bottomRight" state="frozen"/>
      <selection pane="topRight" activeCell="E1" sqref="E1"/>
      <selection pane="bottomLeft" activeCell="A2" sqref="A2"/>
      <selection pane="bottomRight" activeCell="A9" sqref="A9:B14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6.42578125" customWidth="1"/>
    <col min="10" max="10" width="17.28515625" customWidth="1"/>
    <col min="11" max="11" width="16.42578125" customWidth="1"/>
    <col min="12" max="12" width="21.140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40.5" customHeight="1" x14ac:dyDescent="0.2">
      <c r="A2" s="122">
        <v>8</v>
      </c>
      <c r="B2" s="126" t="s">
        <v>68</v>
      </c>
      <c r="C2" s="122" t="s">
        <v>19</v>
      </c>
      <c r="D2" s="123" t="s">
        <v>14</v>
      </c>
      <c r="E2" s="118">
        <v>412</v>
      </c>
      <c r="F2" s="125">
        <f>ROUND(222480,2)</f>
        <v>222480</v>
      </c>
      <c r="G2" s="5">
        <v>1</v>
      </c>
      <c r="H2" s="11" t="s">
        <v>47</v>
      </c>
      <c r="I2" s="14" t="s">
        <v>1925</v>
      </c>
      <c r="J2" s="9">
        <v>460</v>
      </c>
    </row>
    <row r="3" spans="1:10" ht="18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48</v>
      </c>
      <c r="I3" s="5" t="s">
        <v>2063</v>
      </c>
      <c r="J3" s="9">
        <v>320</v>
      </c>
    </row>
    <row r="4" spans="1:10" ht="1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38</v>
      </c>
      <c r="I4" s="5" t="s">
        <v>2232</v>
      </c>
      <c r="J4" s="9">
        <v>345</v>
      </c>
    </row>
    <row r="5" spans="1:10" ht="51" customHeight="1" x14ac:dyDescent="0.2">
      <c r="A5" s="122"/>
      <c r="B5" s="128"/>
      <c r="C5" s="122"/>
      <c r="D5" s="123"/>
      <c r="E5" s="119"/>
      <c r="F5" s="125"/>
      <c r="G5" s="5">
        <v>4</v>
      </c>
      <c r="H5" s="11" t="s">
        <v>49</v>
      </c>
      <c r="I5" s="5" t="s">
        <v>1861</v>
      </c>
      <c r="J5" s="9">
        <v>480</v>
      </c>
    </row>
    <row r="7" spans="1:10" ht="13.5" thickBot="1" x14ac:dyDescent="0.25"/>
    <row r="8" spans="1:10" ht="13.5" thickBot="1" x14ac:dyDescent="0.25">
      <c r="A8" s="144" t="s">
        <v>34</v>
      </c>
      <c r="B8" s="143"/>
      <c r="C8" s="18" t="s">
        <v>87</v>
      </c>
      <c r="D8" s="18" t="s">
        <v>88</v>
      </c>
      <c r="E8" s="19" t="s">
        <v>89</v>
      </c>
    </row>
    <row r="9" spans="1:10" ht="13.5" thickBot="1" x14ac:dyDescent="0.25">
      <c r="A9" s="150" t="s">
        <v>1925</v>
      </c>
      <c r="B9" s="146"/>
      <c r="C9" s="26" t="s">
        <v>1926</v>
      </c>
      <c r="D9" s="26">
        <v>2305666</v>
      </c>
      <c r="E9" s="26" t="s">
        <v>1927</v>
      </c>
    </row>
    <row r="10" spans="1:10" ht="13.5" thickBot="1" x14ac:dyDescent="0.25">
      <c r="A10" s="138"/>
      <c r="B10" s="139"/>
      <c r="C10" s="26" t="s">
        <v>1928</v>
      </c>
      <c r="D10" s="26">
        <v>2305732</v>
      </c>
      <c r="E10" s="26" t="s">
        <v>1927</v>
      </c>
    </row>
    <row r="11" spans="1:10" ht="13.5" thickBot="1" x14ac:dyDescent="0.25">
      <c r="A11" s="138"/>
      <c r="B11" s="139"/>
      <c r="C11" s="26" t="s">
        <v>1929</v>
      </c>
      <c r="D11" s="26">
        <v>2305705</v>
      </c>
      <c r="E11" s="26" t="s">
        <v>1927</v>
      </c>
    </row>
    <row r="12" spans="1:10" ht="13.5" thickBot="1" x14ac:dyDescent="0.25">
      <c r="A12" s="138"/>
      <c r="B12" s="139"/>
      <c r="C12" s="26" t="s">
        <v>1930</v>
      </c>
      <c r="D12" s="26">
        <v>2305733</v>
      </c>
      <c r="E12" s="26" t="s">
        <v>1927</v>
      </c>
    </row>
    <row r="13" spans="1:10" ht="13.5" thickBot="1" x14ac:dyDescent="0.25">
      <c r="A13" s="138"/>
      <c r="B13" s="139"/>
      <c r="C13" s="26" t="s">
        <v>1931</v>
      </c>
      <c r="D13" s="26">
        <v>2305708</v>
      </c>
      <c r="E13" s="26" t="s">
        <v>1927</v>
      </c>
    </row>
    <row r="14" spans="1:10" ht="13.5" thickBot="1" x14ac:dyDescent="0.25">
      <c r="A14" s="138"/>
      <c r="B14" s="139"/>
      <c r="C14" s="26" t="s">
        <v>1932</v>
      </c>
      <c r="D14" s="26">
        <v>2305734</v>
      </c>
      <c r="E14" s="26" t="s">
        <v>1927</v>
      </c>
    </row>
    <row r="15" spans="1:10" ht="13.5" thickBot="1" x14ac:dyDescent="0.25">
      <c r="A15" s="138"/>
      <c r="B15" s="139"/>
      <c r="C15" s="26" t="s">
        <v>1933</v>
      </c>
      <c r="D15" s="26">
        <v>2305709</v>
      </c>
      <c r="E15" s="26" t="s">
        <v>1927</v>
      </c>
    </row>
    <row r="16" spans="1:10" ht="13.5" thickBot="1" x14ac:dyDescent="0.25">
      <c r="A16" s="138"/>
      <c r="B16" s="139"/>
      <c r="C16" s="26" t="s">
        <v>1934</v>
      </c>
      <c r="D16" s="26">
        <v>2305737</v>
      </c>
      <c r="E16" s="26" t="s">
        <v>1927</v>
      </c>
    </row>
    <row r="17" spans="1:5" ht="13.5" thickBot="1" x14ac:dyDescent="0.25">
      <c r="A17" s="138"/>
      <c r="B17" s="139"/>
      <c r="C17" s="26" t="s">
        <v>1935</v>
      </c>
      <c r="D17" s="26">
        <v>2305710</v>
      </c>
      <c r="E17" s="26" t="s">
        <v>1927</v>
      </c>
    </row>
    <row r="18" spans="1:5" ht="13.5" thickBot="1" x14ac:dyDescent="0.25">
      <c r="A18" s="138"/>
      <c r="B18" s="139"/>
      <c r="C18" s="26" t="s">
        <v>1936</v>
      </c>
      <c r="D18" s="26">
        <v>2305738</v>
      </c>
      <c r="E18" s="26" t="s">
        <v>1927</v>
      </c>
    </row>
    <row r="19" spans="1:5" ht="13.5" thickBot="1" x14ac:dyDescent="0.25">
      <c r="A19" s="138"/>
      <c r="B19" s="139"/>
      <c r="C19" s="26" t="s">
        <v>1937</v>
      </c>
      <c r="D19" s="26">
        <v>2305712</v>
      </c>
      <c r="E19" s="26" t="s">
        <v>1927</v>
      </c>
    </row>
    <row r="20" spans="1:5" ht="13.5" thickBot="1" x14ac:dyDescent="0.25">
      <c r="A20" s="138"/>
      <c r="B20" s="139"/>
      <c r="C20" s="26" t="s">
        <v>1938</v>
      </c>
      <c r="D20" s="26">
        <v>2305739</v>
      </c>
      <c r="E20" s="26" t="s">
        <v>1927</v>
      </c>
    </row>
    <row r="21" spans="1:5" ht="13.5" thickBot="1" x14ac:dyDescent="0.25">
      <c r="A21" s="138"/>
      <c r="B21" s="139"/>
      <c r="C21" s="26" t="s">
        <v>1939</v>
      </c>
      <c r="D21" s="26">
        <v>2305714</v>
      </c>
      <c r="E21" s="26" t="s">
        <v>1927</v>
      </c>
    </row>
    <row r="22" spans="1:5" ht="13.5" thickBot="1" x14ac:dyDescent="0.25">
      <c r="A22" s="138"/>
      <c r="B22" s="139"/>
      <c r="C22" s="26" t="s">
        <v>1940</v>
      </c>
      <c r="D22" s="26">
        <v>2305740</v>
      </c>
      <c r="E22" s="26" t="s">
        <v>1927</v>
      </c>
    </row>
    <row r="23" spans="1:5" ht="13.5" thickBot="1" x14ac:dyDescent="0.25">
      <c r="A23" s="138"/>
      <c r="B23" s="139"/>
      <c r="C23" s="26" t="s">
        <v>1941</v>
      </c>
      <c r="D23" s="26">
        <v>2305715</v>
      </c>
      <c r="E23" s="26" t="s">
        <v>1927</v>
      </c>
    </row>
    <row r="24" spans="1:5" ht="13.5" thickBot="1" x14ac:dyDescent="0.25">
      <c r="A24" s="138"/>
      <c r="B24" s="139"/>
      <c r="C24" s="26" t="s">
        <v>1942</v>
      </c>
      <c r="D24" s="26">
        <v>2305743</v>
      </c>
      <c r="E24" s="26" t="s">
        <v>1927</v>
      </c>
    </row>
    <row r="25" spans="1:5" ht="13.5" thickBot="1" x14ac:dyDescent="0.25">
      <c r="A25" s="138"/>
      <c r="B25" s="139"/>
      <c r="C25" s="26" t="s">
        <v>1943</v>
      </c>
      <c r="D25" s="26">
        <v>2305716</v>
      </c>
      <c r="E25" s="26" t="s">
        <v>1927</v>
      </c>
    </row>
    <row r="26" spans="1:5" ht="13.5" thickBot="1" x14ac:dyDescent="0.25">
      <c r="A26" s="138"/>
      <c r="B26" s="139"/>
      <c r="C26" s="26" t="s">
        <v>1944</v>
      </c>
      <c r="D26" s="26">
        <v>2305746</v>
      </c>
      <c r="E26" s="26" t="s">
        <v>1927</v>
      </c>
    </row>
    <row r="27" spans="1:5" ht="13.5" thickBot="1" x14ac:dyDescent="0.25">
      <c r="A27" s="138"/>
      <c r="B27" s="139"/>
      <c r="C27" s="26" t="s">
        <v>1945</v>
      </c>
      <c r="D27" s="26">
        <v>2305717</v>
      </c>
      <c r="E27" s="26" t="s">
        <v>1927</v>
      </c>
    </row>
    <row r="28" spans="1:5" ht="13.5" thickBot="1" x14ac:dyDescent="0.25">
      <c r="A28" s="138"/>
      <c r="B28" s="139"/>
      <c r="C28" s="26" t="s">
        <v>1946</v>
      </c>
      <c r="D28" s="26">
        <v>2305748</v>
      </c>
      <c r="E28" s="26" t="s">
        <v>1927</v>
      </c>
    </row>
    <row r="29" spans="1:5" ht="13.5" thickBot="1" x14ac:dyDescent="0.25">
      <c r="A29" s="138"/>
      <c r="B29" s="139"/>
      <c r="C29" s="26" t="s">
        <v>1947</v>
      </c>
      <c r="D29" s="26">
        <v>2305718</v>
      </c>
      <c r="E29" s="26" t="s">
        <v>1927</v>
      </c>
    </row>
    <row r="30" spans="1:5" ht="13.5" thickBot="1" x14ac:dyDescent="0.25">
      <c r="A30" s="138"/>
      <c r="B30" s="139"/>
      <c r="C30" s="26" t="s">
        <v>1948</v>
      </c>
      <c r="D30" s="26">
        <v>2305749</v>
      </c>
      <c r="E30" s="26" t="s">
        <v>1927</v>
      </c>
    </row>
    <row r="31" spans="1:5" ht="13.5" thickBot="1" x14ac:dyDescent="0.25">
      <c r="A31" s="138"/>
      <c r="B31" s="139"/>
      <c r="C31" s="26" t="s">
        <v>1949</v>
      </c>
      <c r="D31" s="26">
        <v>2305722</v>
      </c>
      <c r="E31" s="26" t="s">
        <v>1927</v>
      </c>
    </row>
    <row r="32" spans="1:5" ht="13.5" thickBot="1" x14ac:dyDescent="0.25">
      <c r="A32" s="138"/>
      <c r="B32" s="139"/>
      <c r="C32" s="26" t="s">
        <v>1950</v>
      </c>
      <c r="D32" s="26">
        <v>2305750</v>
      </c>
      <c r="E32" s="26" t="s">
        <v>1927</v>
      </c>
    </row>
    <row r="33" spans="1:5" ht="13.5" thickBot="1" x14ac:dyDescent="0.25">
      <c r="A33" s="138"/>
      <c r="B33" s="139"/>
      <c r="C33" s="26" t="s">
        <v>1951</v>
      </c>
      <c r="D33" s="26">
        <v>2305724</v>
      </c>
      <c r="E33" s="26" t="s">
        <v>1927</v>
      </c>
    </row>
    <row r="34" spans="1:5" ht="13.5" thickBot="1" x14ac:dyDescent="0.25">
      <c r="A34" s="138"/>
      <c r="B34" s="139"/>
      <c r="C34" s="26" t="s">
        <v>1952</v>
      </c>
      <c r="D34" s="26">
        <v>2305752</v>
      </c>
      <c r="E34" s="26" t="s">
        <v>1927</v>
      </c>
    </row>
    <row r="35" spans="1:5" ht="13.5" thickBot="1" x14ac:dyDescent="0.25">
      <c r="A35" s="138"/>
      <c r="B35" s="139"/>
      <c r="C35" s="26" t="s">
        <v>1953</v>
      </c>
      <c r="D35" s="26">
        <v>2305726</v>
      </c>
      <c r="E35" s="26" t="s">
        <v>1927</v>
      </c>
    </row>
    <row r="36" spans="1:5" ht="13.5" thickBot="1" x14ac:dyDescent="0.25">
      <c r="A36" s="138"/>
      <c r="B36" s="139"/>
      <c r="C36" s="26" t="s">
        <v>1954</v>
      </c>
      <c r="D36" s="26">
        <v>2305753</v>
      </c>
      <c r="E36" s="26" t="s">
        <v>1927</v>
      </c>
    </row>
    <row r="37" spans="1:5" ht="13.5" thickBot="1" x14ac:dyDescent="0.25">
      <c r="A37" s="138"/>
      <c r="B37" s="139"/>
      <c r="C37" s="26" t="s">
        <v>1955</v>
      </c>
      <c r="D37" s="26">
        <v>2305727</v>
      </c>
      <c r="E37" s="26" t="s">
        <v>1927</v>
      </c>
    </row>
    <row r="38" spans="1:5" ht="13.5" thickBot="1" x14ac:dyDescent="0.25">
      <c r="A38" s="138"/>
      <c r="B38" s="139"/>
      <c r="C38" s="26" t="s">
        <v>1956</v>
      </c>
      <c r="D38" s="26">
        <v>2305754</v>
      </c>
      <c r="E38" s="26" t="s">
        <v>1927</v>
      </c>
    </row>
    <row r="39" spans="1:5" ht="13.5" thickBot="1" x14ac:dyDescent="0.25">
      <c r="A39" s="138"/>
      <c r="B39" s="139"/>
      <c r="C39" s="26" t="s">
        <v>1957</v>
      </c>
      <c r="D39" s="26">
        <v>2305761</v>
      </c>
      <c r="E39" s="26" t="s">
        <v>1927</v>
      </c>
    </row>
    <row r="40" spans="1:5" ht="13.5" thickBot="1" x14ac:dyDescent="0.25">
      <c r="A40" s="138"/>
      <c r="B40" s="139"/>
      <c r="C40" s="26" t="s">
        <v>1958</v>
      </c>
      <c r="D40" s="26">
        <v>2305766</v>
      </c>
      <c r="E40" s="26" t="s">
        <v>1927</v>
      </c>
    </row>
    <row r="41" spans="1:5" ht="13.5" thickBot="1" x14ac:dyDescent="0.25">
      <c r="A41" s="138"/>
      <c r="B41" s="139"/>
      <c r="C41" s="26" t="s">
        <v>1959</v>
      </c>
      <c r="D41" s="26">
        <v>2305767</v>
      </c>
      <c r="E41" s="26" t="s">
        <v>1927</v>
      </c>
    </row>
    <row r="42" spans="1:5" ht="13.5" thickBot="1" x14ac:dyDescent="0.25">
      <c r="A42" s="138"/>
      <c r="B42" s="139"/>
      <c r="C42" s="26" t="s">
        <v>1960</v>
      </c>
      <c r="D42" s="26">
        <v>2305854</v>
      </c>
      <c r="E42" s="26" t="s">
        <v>1927</v>
      </c>
    </row>
    <row r="43" spans="1:5" ht="13.5" thickBot="1" x14ac:dyDescent="0.25">
      <c r="A43" s="138"/>
      <c r="B43" s="139"/>
      <c r="C43" s="26" t="s">
        <v>1961</v>
      </c>
      <c r="D43" s="26">
        <v>2305855</v>
      </c>
      <c r="E43" s="26" t="s">
        <v>1927</v>
      </c>
    </row>
    <row r="44" spans="1:5" ht="13.5" thickBot="1" x14ac:dyDescent="0.25">
      <c r="A44" s="138"/>
      <c r="B44" s="139"/>
      <c r="C44" s="26" t="s">
        <v>1962</v>
      </c>
      <c r="D44" s="26">
        <v>2305856</v>
      </c>
      <c r="E44" s="26" t="s">
        <v>1927</v>
      </c>
    </row>
    <row r="45" spans="1:5" ht="13.5" thickBot="1" x14ac:dyDescent="0.25">
      <c r="A45" s="138"/>
      <c r="B45" s="139"/>
      <c r="C45" s="26" t="s">
        <v>1963</v>
      </c>
      <c r="D45" s="26">
        <v>2305858</v>
      </c>
      <c r="E45" s="26" t="s">
        <v>1927</v>
      </c>
    </row>
    <row r="46" spans="1:5" ht="13.5" thickBot="1" x14ac:dyDescent="0.25">
      <c r="A46" s="138"/>
      <c r="B46" s="139"/>
      <c r="C46" s="26" t="s">
        <v>1964</v>
      </c>
      <c r="D46" s="26">
        <v>2305859</v>
      </c>
      <c r="E46" s="26" t="s">
        <v>1927</v>
      </c>
    </row>
    <row r="47" spans="1:5" ht="13.5" thickBot="1" x14ac:dyDescent="0.25">
      <c r="A47" s="138"/>
      <c r="B47" s="139"/>
      <c r="C47" s="26" t="s">
        <v>1965</v>
      </c>
      <c r="D47" s="26">
        <v>2305861</v>
      </c>
      <c r="E47" s="26" t="s">
        <v>1927</v>
      </c>
    </row>
    <row r="48" spans="1:5" ht="13.5" thickBot="1" x14ac:dyDescent="0.25">
      <c r="A48" s="138"/>
      <c r="B48" s="139"/>
      <c r="C48" s="26" t="s">
        <v>1966</v>
      </c>
      <c r="D48" s="26">
        <v>2305862</v>
      </c>
      <c r="E48" s="26" t="s">
        <v>1927</v>
      </c>
    </row>
    <row r="49" spans="1:5" ht="13.5" thickBot="1" x14ac:dyDescent="0.25">
      <c r="A49" s="138"/>
      <c r="B49" s="139"/>
      <c r="C49" s="26" t="s">
        <v>1967</v>
      </c>
      <c r="D49" s="26">
        <v>2305864</v>
      </c>
      <c r="E49" s="26" t="s">
        <v>1927</v>
      </c>
    </row>
    <row r="50" spans="1:5" ht="13.5" thickBot="1" x14ac:dyDescent="0.25">
      <c r="A50" s="138"/>
      <c r="B50" s="139"/>
      <c r="C50" s="26" t="s">
        <v>1968</v>
      </c>
      <c r="D50" s="26">
        <v>2305865</v>
      </c>
      <c r="E50" s="26" t="s">
        <v>1927</v>
      </c>
    </row>
    <row r="51" spans="1:5" ht="13.5" thickBot="1" x14ac:dyDescent="0.25">
      <c r="A51" s="138"/>
      <c r="B51" s="139"/>
      <c r="C51" s="26" t="s">
        <v>1969</v>
      </c>
      <c r="D51" s="26">
        <v>2305866</v>
      </c>
      <c r="E51" s="26" t="s">
        <v>1927</v>
      </c>
    </row>
    <row r="52" spans="1:5" ht="13.5" thickBot="1" x14ac:dyDescent="0.25">
      <c r="A52" s="138"/>
      <c r="B52" s="139"/>
      <c r="C52" s="26" t="s">
        <v>1970</v>
      </c>
      <c r="D52" s="26">
        <v>2305867</v>
      </c>
      <c r="E52" s="26" t="s">
        <v>1927</v>
      </c>
    </row>
    <row r="53" spans="1:5" ht="13.5" thickBot="1" x14ac:dyDescent="0.25">
      <c r="A53" s="138"/>
      <c r="B53" s="139"/>
      <c r="C53" s="26" t="s">
        <v>1971</v>
      </c>
      <c r="D53" s="26">
        <v>2305868</v>
      </c>
      <c r="E53" s="26" t="s">
        <v>1927</v>
      </c>
    </row>
    <row r="54" spans="1:5" ht="13.5" thickBot="1" x14ac:dyDescent="0.25">
      <c r="A54" s="138"/>
      <c r="B54" s="139"/>
      <c r="C54" s="26" t="s">
        <v>1972</v>
      </c>
      <c r="D54" s="26">
        <v>2305869</v>
      </c>
      <c r="E54" s="26" t="s">
        <v>1927</v>
      </c>
    </row>
    <row r="55" spans="1:5" ht="13.5" thickBot="1" x14ac:dyDescent="0.25">
      <c r="A55" s="138"/>
      <c r="B55" s="139"/>
      <c r="C55" s="26" t="s">
        <v>1973</v>
      </c>
      <c r="D55" s="26">
        <v>2305870</v>
      </c>
      <c r="E55" s="26" t="s">
        <v>1927</v>
      </c>
    </row>
    <row r="56" spans="1:5" ht="13.5" thickBot="1" x14ac:dyDescent="0.25">
      <c r="A56" s="138"/>
      <c r="B56" s="139"/>
      <c r="C56" s="26" t="s">
        <v>1974</v>
      </c>
      <c r="D56" s="26">
        <v>2305872</v>
      </c>
      <c r="E56" s="26" t="s">
        <v>1927</v>
      </c>
    </row>
    <row r="57" spans="1:5" ht="13.5" thickBot="1" x14ac:dyDescent="0.25">
      <c r="A57" s="138"/>
      <c r="B57" s="139"/>
      <c r="C57" s="26" t="s">
        <v>1975</v>
      </c>
      <c r="D57" s="26">
        <v>2325943</v>
      </c>
      <c r="E57" s="26" t="s">
        <v>1927</v>
      </c>
    </row>
    <row r="58" spans="1:5" ht="13.5" thickBot="1" x14ac:dyDescent="0.25">
      <c r="A58" s="138"/>
      <c r="B58" s="139"/>
      <c r="C58" s="26" t="s">
        <v>1976</v>
      </c>
      <c r="D58" s="26">
        <v>2326194</v>
      </c>
      <c r="E58" s="26" t="s">
        <v>1927</v>
      </c>
    </row>
    <row r="59" spans="1:5" ht="13.5" thickBot="1" x14ac:dyDescent="0.25">
      <c r="A59" s="138"/>
      <c r="B59" s="139"/>
      <c r="C59" s="26" t="s">
        <v>1977</v>
      </c>
      <c r="D59" s="26">
        <v>2326196</v>
      </c>
      <c r="E59" s="26" t="s">
        <v>1927</v>
      </c>
    </row>
    <row r="60" spans="1:5" ht="13.5" thickBot="1" x14ac:dyDescent="0.25">
      <c r="A60" s="138"/>
      <c r="B60" s="139"/>
      <c r="C60" s="26" t="s">
        <v>1978</v>
      </c>
      <c r="D60" s="26">
        <v>2326197</v>
      </c>
      <c r="E60" s="26" t="s">
        <v>1927</v>
      </c>
    </row>
    <row r="61" spans="1:5" ht="13.5" thickBot="1" x14ac:dyDescent="0.25">
      <c r="A61" s="138"/>
      <c r="B61" s="139"/>
      <c r="C61" s="26" t="s">
        <v>1979</v>
      </c>
      <c r="D61" s="26">
        <v>2326199</v>
      </c>
      <c r="E61" s="26" t="s">
        <v>1927</v>
      </c>
    </row>
    <row r="62" spans="1:5" ht="13.5" thickBot="1" x14ac:dyDescent="0.25">
      <c r="A62" s="138"/>
      <c r="B62" s="139"/>
      <c r="C62" s="26" t="s">
        <v>1980</v>
      </c>
      <c r="D62" s="26">
        <v>2326201</v>
      </c>
      <c r="E62" s="26" t="s">
        <v>1927</v>
      </c>
    </row>
    <row r="63" spans="1:5" ht="13.5" thickBot="1" x14ac:dyDescent="0.25">
      <c r="A63" s="138"/>
      <c r="B63" s="139"/>
      <c r="C63" s="26" t="s">
        <v>1981</v>
      </c>
      <c r="D63" s="26">
        <v>2326202</v>
      </c>
      <c r="E63" s="26" t="s">
        <v>1927</v>
      </c>
    </row>
    <row r="64" spans="1:5" ht="13.5" thickBot="1" x14ac:dyDescent="0.25">
      <c r="A64" s="138"/>
      <c r="B64" s="139"/>
      <c r="C64" s="26" t="s">
        <v>1982</v>
      </c>
      <c r="D64" s="26">
        <v>2326205</v>
      </c>
      <c r="E64" s="26" t="s">
        <v>1927</v>
      </c>
    </row>
    <row r="65" spans="1:5" ht="13.5" thickBot="1" x14ac:dyDescent="0.25">
      <c r="A65" s="138"/>
      <c r="B65" s="139"/>
      <c r="C65" s="26" t="s">
        <v>1983</v>
      </c>
      <c r="D65" s="26">
        <v>2326206</v>
      </c>
      <c r="E65" s="26" t="s">
        <v>1927</v>
      </c>
    </row>
    <row r="66" spans="1:5" ht="13.5" thickBot="1" x14ac:dyDescent="0.25">
      <c r="A66" s="138"/>
      <c r="B66" s="139"/>
      <c r="C66" s="26" t="s">
        <v>1984</v>
      </c>
      <c r="D66" s="26">
        <v>2326211</v>
      </c>
      <c r="E66" s="26" t="s">
        <v>1927</v>
      </c>
    </row>
    <row r="67" spans="1:5" ht="13.5" thickBot="1" x14ac:dyDescent="0.25">
      <c r="A67" s="138"/>
      <c r="B67" s="139"/>
      <c r="C67" s="26" t="s">
        <v>1985</v>
      </c>
      <c r="D67" s="26">
        <v>2326213</v>
      </c>
      <c r="E67" s="26" t="s">
        <v>1927</v>
      </c>
    </row>
    <row r="68" spans="1:5" ht="13.5" thickBot="1" x14ac:dyDescent="0.25">
      <c r="A68" s="138"/>
      <c r="B68" s="139"/>
      <c r="C68" s="26" t="s">
        <v>1986</v>
      </c>
      <c r="D68" s="26">
        <v>2326215</v>
      </c>
      <c r="E68" s="26" t="s">
        <v>1927</v>
      </c>
    </row>
    <row r="69" spans="1:5" ht="13.5" thickBot="1" x14ac:dyDescent="0.25">
      <c r="A69" s="138"/>
      <c r="B69" s="139"/>
      <c r="C69" s="26" t="s">
        <v>1987</v>
      </c>
      <c r="D69" s="26">
        <v>2326227</v>
      </c>
      <c r="E69" s="26" t="s">
        <v>1927</v>
      </c>
    </row>
    <row r="70" spans="1:5" ht="13.5" thickBot="1" x14ac:dyDescent="0.25">
      <c r="A70" s="138"/>
      <c r="B70" s="139"/>
      <c r="C70" s="26" t="s">
        <v>1988</v>
      </c>
      <c r="D70" s="26">
        <v>2326231</v>
      </c>
      <c r="E70" s="26" t="s">
        <v>1927</v>
      </c>
    </row>
    <row r="71" spans="1:5" ht="13.5" thickBot="1" x14ac:dyDescent="0.25">
      <c r="A71" s="138"/>
      <c r="B71" s="139"/>
      <c r="C71" s="26" t="s">
        <v>1989</v>
      </c>
      <c r="D71" s="26">
        <v>2326234</v>
      </c>
      <c r="E71" s="26" t="s">
        <v>1927</v>
      </c>
    </row>
    <row r="72" spans="1:5" ht="13.5" thickBot="1" x14ac:dyDescent="0.25">
      <c r="A72" s="138"/>
      <c r="B72" s="139"/>
      <c r="C72" s="26" t="s">
        <v>1990</v>
      </c>
      <c r="D72" s="26">
        <v>2326246</v>
      </c>
      <c r="E72" s="26" t="s">
        <v>1927</v>
      </c>
    </row>
    <row r="73" spans="1:5" ht="13.5" thickBot="1" x14ac:dyDescent="0.25">
      <c r="A73" s="138"/>
      <c r="B73" s="139"/>
      <c r="C73" s="26" t="s">
        <v>1991</v>
      </c>
      <c r="D73" s="26">
        <v>2326247</v>
      </c>
      <c r="E73" s="26" t="s">
        <v>1927</v>
      </c>
    </row>
    <row r="74" spans="1:5" ht="13.5" thickBot="1" x14ac:dyDescent="0.25">
      <c r="A74" s="138"/>
      <c r="B74" s="139"/>
      <c r="C74" s="26" t="s">
        <v>1992</v>
      </c>
      <c r="D74" s="26">
        <v>2326249</v>
      </c>
      <c r="E74" s="26" t="s">
        <v>1927</v>
      </c>
    </row>
    <row r="75" spans="1:5" ht="13.5" thickBot="1" x14ac:dyDescent="0.25">
      <c r="A75" s="138"/>
      <c r="B75" s="139"/>
      <c r="C75" s="26" t="s">
        <v>1993</v>
      </c>
      <c r="D75" s="26">
        <v>2326250</v>
      </c>
      <c r="E75" s="26" t="s">
        <v>1927</v>
      </c>
    </row>
    <row r="76" spans="1:5" ht="13.5" thickBot="1" x14ac:dyDescent="0.25">
      <c r="A76" s="138"/>
      <c r="B76" s="139"/>
      <c r="C76" s="26" t="s">
        <v>1994</v>
      </c>
      <c r="D76" s="26">
        <v>2326252</v>
      </c>
      <c r="E76" s="26" t="s">
        <v>1927</v>
      </c>
    </row>
    <row r="77" spans="1:5" ht="13.5" thickBot="1" x14ac:dyDescent="0.25">
      <c r="A77" s="138"/>
      <c r="B77" s="139"/>
      <c r="C77" s="26" t="s">
        <v>1995</v>
      </c>
      <c r="D77" s="26">
        <v>2326253</v>
      </c>
      <c r="E77" s="26" t="s">
        <v>1927</v>
      </c>
    </row>
    <row r="78" spans="1:5" ht="13.5" thickBot="1" x14ac:dyDescent="0.25">
      <c r="A78" s="138"/>
      <c r="B78" s="139"/>
      <c r="C78" s="26" t="s">
        <v>1996</v>
      </c>
      <c r="D78" s="26">
        <v>2326254</v>
      </c>
      <c r="E78" s="26" t="s">
        <v>1927</v>
      </c>
    </row>
    <row r="79" spans="1:5" ht="13.5" thickBot="1" x14ac:dyDescent="0.25">
      <c r="A79" s="138"/>
      <c r="B79" s="139"/>
      <c r="C79" s="26" t="s">
        <v>1997</v>
      </c>
      <c r="D79" s="26">
        <v>2326260</v>
      </c>
      <c r="E79" s="26" t="s">
        <v>1927</v>
      </c>
    </row>
    <row r="80" spans="1:5" ht="13.5" thickBot="1" x14ac:dyDescent="0.25">
      <c r="A80" s="138"/>
      <c r="B80" s="139"/>
      <c r="C80" s="26" t="s">
        <v>1998</v>
      </c>
      <c r="D80" s="26">
        <v>2326262</v>
      </c>
      <c r="E80" s="26" t="s">
        <v>1927</v>
      </c>
    </row>
    <row r="81" spans="1:5" ht="13.5" thickBot="1" x14ac:dyDescent="0.25">
      <c r="A81" s="138"/>
      <c r="B81" s="139"/>
      <c r="C81" s="26" t="s">
        <v>1999</v>
      </c>
      <c r="D81" s="26">
        <v>2326268</v>
      </c>
      <c r="E81" s="26" t="s">
        <v>1927</v>
      </c>
    </row>
    <row r="82" spans="1:5" ht="13.5" thickBot="1" x14ac:dyDescent="0.25">
      <c r="A82" s="138"/>
      <c r="B82" s="139"/>
      <c r="C82" s="26" t="s">
        <v>2000</v>
      </c>
      <c r="D82" s="26">
        <v>2326271</v>
      </c>
      <c r="E82" s="26" t="s">
        <v>1927</v>
      </c>
    </row>
    <row r="83" spans="1:5" ht="13.5" thickBot="1" x14ac:dyDescent="0.25">
      <c r="A83" s="138"/>
      <c r="B83" s="139"/>
      <c r="C83" s="26" t="s">
        <v>2001</v>
      </c>
      <c r="D83" s="26">
        <v>2326272</v>
      </c>
      <c r="E83" s="26" t="s">
        <v>1927</v>
      </c>
    </row>
    <row r="84" spans="1:5" ht="13.5" thickBot="1" x14ac:dyDescent="0.25">
      <c r="A84" s="138"/>
      <c r="B84" s="139"/>
      <c r="C84" s="26" t="s">
        <v>2002</v>
      </c>
      <c r="D84" s="26">
        <v>2326274</v>
      </c>
      <c r="E84" s="26" t="s">
        <v>1927</v>
      </c>
    </row>
    <row r="85" spans="1:5" ht="13.5" thickBot="1" x14ac:dyDescent="0.25">
      <c r="A85" s="138"/>
      <c r="B85" s="139"/>
      <c r="C85" s="26" t="s">
        <v>2003</v>
      </c>
      <c r="D85" s="26">
        <v>2326276</v>
      </c>
      <c r="E85" s="26" t="s">
        <v>1927</v>
      </c>
    </row>
    <row r="86" spans="1:5" ht="13.5" thickBot="1" x14ac:dyDescent="0.25">
      <c r="A86" s="138"/>
      <c r="B86" s="139"/>
      <c r="C86" s="26" t="s">
        <v>2004</v>
      </c>
      <c r="D86" s="26">
        <v>2326279</v>
      </c>
      <c r="E86" s="26" t="s">
        <v>1927</v>
      </c>
    </row>
    <row r="87" spans="1:5" ht="13.5" thickBot="1" x14ac:dyDescent="0.25">
      <c r="A87" s="138"/>
      <c r="B87" s="139"/>
      <c r="C87" s="26" t="s">
        <v>2005</v>
      </c>
      <c r="D87" s="26">
        <v>2326282</v>
      </c>
      <c r="E87" s="26" t="s">
        <v>1927</v>
      </c>
    </row>
    <row r="88" spans="1:5" ht="13.5" thickBot="1" x14ac:dyDescent="0.25">
      <c r="A88" s="138"/>
      <c r="B88" s="139"/>
      <c r="C88" s="26" t="s">
        <v>2006</v>
      </c>
      <c r="D88" s="26">
        <v>2326293</v>
      </c>
      <c r="E88" s="26" t="s">
        <v>1927</v>
      </c>
    </row>
    <row r="89" spans="1:5" ht="13.5" thickBot="1" x14ac:dyDescent="0.25">
      <c r="A89" s="138"/>
      <c r="B89" s="139"/>
      <c r="C89" s="26" t="s">
        <v>2007</v>
      </c>
      <c r="D89" s="26">
        <v>2326301</v>
      </c>
      <c r="E89" s="26" t="s">
        <v>1927</v>
      </c>
    </row>
    <row r="90" spans="1:5" ht="13.5" thickBot="1" x14ac:dyDescent="0.25">
      <c r="A90" s="138"/>
      <c r="B90" s="139"/>
      <c r="C90" s="26" t="s">
        <v>2008</v>
      </c>
      <c r="D90" s="26">
        <v>2326303</v>
      </c>
      <c r="E90" s="26" t="s">
        <v>1927</v>
      </c>
    </row>
    <row r="91" spans="1:5" ht="13.5" thickBot="1" x14ac:dyDescent="0.25">
      <c r="A91" s="138"/>
      <c r="B91" s="139"/>
      <c r="C91" s="26" t="s">
        <v>2009</v>
      </c>
      <c r="D91" s="26">
        <v>2326316</v>
      </c>
      <c r="E91" s="26" t="s">
        <v>1927</v>
      </c>
    </row>
    <row r="92" spans="1:5" ht="13.5" thickBot="1" x14ac:dyDescent="0.25">
      <c r="A92" s="138"/>
      <c r="B92" s="139"/>
      <c r="C92" s="26" t="s">
        <v>2010</v>
      </c>
      <c r="D92" s="26">
        <v>2326318</v>
      </c>
      <c r="E92" s="26" t="s">
        <v>1927</v>
      </c>
    </row>
    <row r="93" spans="1:5" ht="13.5" thickBot="1" x14ac:dyDescent="0.25">
      <c r="A93" s="138"/>
      <c r="B93" s="139"/>
      <c r="C93" s="26" t="s">
        <v>2011</v>
      </c>
      <c r="D93" s="26">
        <v>2326319</v>
      </c>
      <c r="E93" s="26" t="s">
        <v>1927</v>
      </c>
    </row>
    <row r="94" spans="1:5" ht="13.5" thickBot="1" x14ac:dyDescent="0.25">
      <c r="A94" s="138"/>
      <c r="B94" s="139"/>
      <c r="C94" s="26" t="s">
        <v>2012</v>
      </c>
      <c r="D94" s="26">
        <v>2326322</v>
      </c>
      <c r="E94" s="26" t="s">
        <v>1927</v>
      </c>
    </row>
    <row r="95" spans="1:5" ht="13.5" thickBot="1" x14ac:dyDescent="0.25">
      <c r="A95" s="138"/>
      <c r="B95" s="139"/>
      <c r="C95" s="26" t="s">
        <v>2013</v>
      </c>
      <c r="D95" s="26">
        <v>2326323</v>
      </c>
      <c r="E95" s="26" t="s">
        <v>1927</v>
      </c>
    </row>
    <row r="96" spans="1:5" ht="13.5" thickBot="1" x14ac:dyDescent="0.25">
      <c r="A96" s="138"/>
      <c r="B96" s="139"/>
      <c r="C96" s="26" t="s">
        <v>2014</v>
      </c>
      <c r="D96" s="26">
        <v>2326324</v>
      </c>
      <c r="E96" s="26" t="s">
        <v>1927</v>
      </c>
    </row>
    <row r="97" spans="1:5" ht="13.5" thickBot="1" x14ac:dyDescent="0.25">
      <c r="A97" s="138"/>
      <c r="B97" s="139"/>
      <c r="C97" s="26" t="s">
        <v>2015</v>
      </c>
      <c r="D97" s="26">
        <v>2326330</v>
      </c>
      <c r="E97" s="26" t="s">
        <v>1927</v>
      </c>
    </row>
    <row r="98" spans="1:5" ht="13.5" thickBot="1" x14ac:dyDescent="0.25">
      <c r="A98" s="138"/>
      <c r="B98" s="139"/>
      <c r="C98" s="26" t="s">
        <v>2016</v>
      </c>
      <c r="D98" s="26">
        <v>2326349</v>
      </c>
      <c r="E98" s="26" t="s">
        <v>1927</v>
      </c>
    </row>
    <row r="99" spans="1:5" ht="13.5" thickBot="1" x14ac:dyDescent="0.25">
      <c r="A99" s="138"/>
      <c r="B99" s="139"/>
      <c r="C99" s="26" t="s">
        <v>2017</v>
      </c>
      <c r="D99" s="26">
        <v>2326350</v>
      </c>
      <c r="E99" s="26" t="s">
        <v>1927</v>
      </c>
    </row>
    <row r="100" spans="1:5" ht="13.5" thickBot="1" x14ac:dyDescent="0.25">
      <c r="A100" s="138"/>
      <c r="B100" s="139"/>
      <c r="C100" s="26" t="s">
        <v>2018</v>
      </c>
      <c r="D100" s="26">
        <v>2326351</v>
      </c>
      <c r="E100" s="26" t="s">
        <v>1927</v>
      </c>
    </row>
    <row r="101" spans="1:5" ht="13.5" thickBot="1" x14ac:dyDescent="0.25">
      <c r="A101" s="138"/>
      <c r="B101" s="139"/>
      <c r="C101" s="26" t="s">
        <v>2019</v>
      </c>
      <c r="D101" s="26">
        <v>2326352</v>
      </c>
      <c r="E101" s="26" t="s">
        <v>1927</v>
      </c>
    </row>
    <row r="102" spans="1:5" ht="13.5" thickBot="1" x14ac:dyDescent="0.25">
      <c r="A102" s="138"/>
      <c r="B102" s="139"/>
      <c r="C102" s="26" t="s">
        <v>2020</v>
      </c>
      <c r="D102" s="26">
        <v>2326353</v>
      </c>
      <c r="E102" s="26" t="s">
        <v>1927</v>
      </c>
    </row>
    <row r="103" spans="1:5" ht="13.5" thickBot="1" x14ac:dyDescent="0.25">
      <c r="A103" s="138"/>
      <c r="B103" s="139"/>
      <c r="C103" s="26" t="s">
        <v>2021</v>
      </c>
      <c r="D103" s="26">
        <v>2326354</v>
      </c>
      <c r="E103" s="26" t="s">
        <v>1927</v>
      </c>
    </row>
    <row r="104" spans="1:5" ht="13.5" thickBot="1" x14ac:dyDescent="0.25">
      <c r="A104" s="138"/>
      <c r="B104" s="139"/>
      <c r="C104" s="26" t="s">
        <v>2022</v>
      </c>
      <c r="D104" s="26">
        <v>2326355</v>
      </c>
      <c r="E104" s="26" t="s">
        <v>1927</v>
      </c>
    </row>
    <row r="105" spans="1:5" ht="13.5" thickBot="1" x14ac:dyDescent="0.25">
      <c r="A105" s="138"/>
      <c r="B105" s="139"/>
      <c r="C105" s="26" t="s">
        <v>2023</v>
      </c>
      <c r="D105" s="26">
        <v>2326356</v>
      </c>
      <c r="E105" s="26" t="s">
        <v>1927</v>
      </c>
    </row>
    <row r="106" spans="1:5" ht="13.5" thickBot="1" x14ac:dyDescent="0.25">
      <c r="A106" s="138"/>
      <c r="B106" s="139"/>
      <c r="C106" s="26" t="s">
        <v>2024</v>
      </c>
      <c r="D106" s="26">
        <v>2326357</v>
      </c>
      <c r="E106" s="26" t="s">
        <v>1927</v>
      </c>
    </row>
    <row r="107" spans="1:5" ht="13.5" thickBot="1" x14ac:dyDescent="0.25">
      <c r="A107" s="138"/>
      <c r="B107" s="139"/>
      <c r="C107" s="26" t="s">
        <v>2025</v>
      </c>
      <c r="D107" s="26">
        <v>2326358</v>
      </c>
      <c r="E107" s="26" t="s">
        <v>1927</v>
      </c>
    </row>
    <row r="108" spans="1:5" ht="13.5" thickBot="1" x14ac:dyDescent="0.25">
      <c r="A108" s="138"/>
      <c r="B108" s="139"/>
      <c r="C108" s="26" t="s">
        <v>2026</v>
      </c>
      <c r="D108" s="26">
        <v>2326360</v>
      </c>
      <c r="E108" s="26" t="s">
        <v>1927</v>
      </c>
    </row>
    <row r="109" spans="1:5" ht="13.5" thickBot="1" x14ac:dyDescent="0.25">
      <c r="A109" s="138"/>
      <c r="B109" s="139"/>
      <c r="C109" s="26" t="s">
        <v>2027</v>
      </c>
      <c r="D109" s="26">
        <v>2326363</v>
      </c>
      <c r="E109" s="26" t="s">
        <v>1927</v>
      </c>
    </row>
    <row r="110" spans="1:5" ht="13.5" thickBot="1" x14ac:dyDescent="0.25">
      <c r="A110" s="138"/>
      <c r="B110" s="139"/>
      <c r="C110" s="26" t="s">
        <v>2028</v>
      </c>
      <c r="D110" s="26">
        <v>2326364</v>
      </c>
      <c r="E110" s="26" t="s">
        <v>1927</v>
      </c>
    </row>
    <row r="111" spans="1:5" ht="13.5" thickBot="1" x14ac:dyDescent="0.25">
      <c r="A111" s="138"/>
      <c r="B111" s="139"/>
      <c r="C111" s="26" t="s">
        <v>2029</v>
      </c>
      <c r="D111" s="26">
        <v>2326365</v>
      </c>
      <c r="E111" s="26" t="s">
        <v>1927</v>
      </c>
    </row>
    <row r="112" spans="1:5" ht="13.5" thickBot="1" x14ac:dyDescent="0.25">
      <c r="A112" s="138"/>
      <c r="B112" s="139"/>
      <c r="C112" s="26" t="s">
        <v>2030</v>
      </c>
      <c r="D112" s="26">
        <v>2326368</v>
      </c>
      <c r="E112" s="26" t="s">
        <v>1927</v>
      </c>
    </row>
    <row r="113" spans="1:5" ht="13.5" thickBot="1" x14ac:dyDescent="0.25">
      <c r="A113" s="138"/>
      <c r="B113" s="139"/>
      <c r="C113" s="26" t="s">
        <v>2031</v>
      </c>
      <c r="D113" s="26">
        <v>2326369</v>
      </c>
      <c r="E113" s="26" t="s">
        <v>1927</v>
      </c>
    </row>
    <row r="114" spans="1:5" ht="13.5" thickBot="1" x14ac:dyDescent="0.25">
      <c r="A114" s="138"/>
      <c r="B114" s="139"/>
      <c r="C114" s="26" t="s">
        <v>2032</v>
      </c>
      <c r="D114" s="26">
        <v>2326370</v>
      </c>
      <c r="E114" s="26" t="s">
        <v>1927</v>
      </c>
    </row>
    <row r="115" spans="1:5" ht="13.5" thickBot="1" x14ac:dyDescent="0.25">
      <c r="A115" s="138"/>
      <c r="B115" s="139"/>
      <c r="C115" s="26" t="s">
        <v>2033</v>
      </c>
      <c r="D115" s="26">
        <v>2326371</v>
      </c>
      <c r="E115" s="26" t="s">
        <v>1927</v>
      </c>
    </row>
    <row r="116" spans="1:5" ht="13.5" thickBot="1" x14ac:dyDescent="0.25">
      <c r="A116" s="138"/>
      <c r="B116" s="139"/>
      <c r="C116" s="26" t="s">
        <v>2034</v>
      </c>
      <c r="D116" s="26">
        <v>2326372</v>
      </c>
      <c r="E116" s="26" t="s">
        <v>1927</v>
      </c>
    </row>
    <row r="117" spans="1:5" ht="13.5" thickBot="1" x14ac:dyDescent="0.25">
      <c r="A117" s="138"/>
      <c r="B117" s="139"/>
      <c r="C117" s="26" t="s">
        <v>2035</v>
      </c>
      <c r="D117" s="26">
        <v>2326387</v>
      </c>
      <c r="E117" s="26" t="s">
        <v>1927</v>
      </c>
    </row>
    <row r="118" spans="1:5" ht="13.5" thickBot="1" x14ac:dyDescent="0.25">
      <c r="A118" s="138"/>
      <c r="B118" s="139"/>
      <c r="C118" s="26" t="s">
        <v>2036</v>
      </c>
      <c r="D118" s="26">
        <v>2326455</v>
      </c>
      <c r="E118" s="26" t="s">
        <v>1927</v>
      </c>
    </row>
    <row r="119" spans="1:5" ht="13.5" thickBot="1" x14ac:dyDescent="0.25">
      <c r="A119" s="138"/>
      <c r="B119" s="139"/>
      <c r="C119" s="26" t="s">
        <v>2037</v>
      </c>
      <c r="D119" s="26">
        <v>2326460</v>
      </c>
      <c r="E119" s="26" t="s">
        <v>1927</v>
      </c>
    </row>
    <row r="120" spans="1:5" ht="13.5" thickBot="1" x14ac:dyDescent="0.25">
      <c r="A120" s="138"/>
      <c r="B120" s="139"/>
      <c r="C120" s="26" t="s">
        <v>2038</v>
      </c>
      <c r="D120" s="26">
        <v>2326470</v>
      </c>
      <c r="E120" s="26" t="s">
        <v>1927</v>
      </c>
    </row>
    <row r="121" spans="1:5" ht="13.5" thickBot="1" x14ac:dyDescent="0.25">
      <c r="A121" s="138"/>
      <c r="B121" s="139"/>
      <c r="C121" s="26" t="s">
        <v>2039</v>
      </c>
      <c r="D121" s="26">
        <v>2326471</v>
      </c>
      <c r="E121" s="26" t="s">
        <v>1927</v>
      </c>
    </row>
    <row r="122" spans="1:5" ht="13.5" thickBot="1" x14ac:dyDescent="0.25">
      <c r="A122" s="138"/>
      <c r="B122" s="139"/>
      <c r="C122" s="26" t="s">
        <v>2040</v>
      </c>
      <c r="D122" s="26">
        <v>2326472</v>
      </c>
      <c r="E122" s="26" t="s">
        <v>1927</v>
      </c>
    </row>
    <row r="123" spans="1:5" ht="13.5" thickBot="1" x14ac:dyDescent="0.25">
      <c r="A123" s="138"/>
      <c r="B123" s="139"/>
      <c r="C123" s="26" t="s">
        <v>2041</v>
      </c>
      <c r="D123" s="26">
        <v>2326475</v>
      </c>
      <c r="E123" s="26" t="s">
        <v>1927</v>
      </c>
    </row>
    <row r="124" spans="1:5" ht="13.5" thickBot="1" x14ac:dyDescent="0.25">
      <c r="A124" s="138"/>
      <c r="B124" s="139"/>
      <c r="C124" s="26" t="s">
        <v>2042</v>
      </c>
      <c r="D124" s="26">
        <v>2326479</v>
      </c>
      <c r="E124" s="26" t="s">
        <v>1927</v>
      </c>
    </row>
    <row r="125" spans="1:5" ht="13.5" thickBot="1" x14ac:dyDescent="0.25">
      <c r="A125" s="138"/>
      <c r="B125" s="139"/>
      <c r="C125" s="26" t="s">
        <v>2043</v>
      </c>
      <c r="D125" s="26">
        <v>2326481</v>
      </c>
      <c r="E125" s="26" t="s">
        <v>1927</v>
      </c>
    </row>
    <row r="126" spans="1:5" ht="13.5" thickBot="1" x14ac:dyDescent="0.25">
      <c r="A126" s="138"/>
      <c r="B126" s="139"/>
      <c r="C126" s="26" t="s">
        <v>2044</v>
      </c>
      <c r="D126" s="26">
        <v>2326483</v>
      </c>
      <c r="E126" s="26" t="s">
        <v>1927</v>
      </c>
    </row>
    <row r="127" spans="1:5" ht="13.5" thickBot="1" x14ac:dyDescent="0.25">
      <c r="A127" s="138"/>
      <c r="B127" s="139"/>
      <c r="C127" s="26" t="s">
        <v>2045</v>
      </c>
      <c r="D127" s="26">
        <v>2326486</v>
      </c>
      <c r="E127" s="26" t="s">
        <v>1927</v>
      </c>
    </row>
    <row r="128" spans="1:5" ht="13.5" thickBot="1" x14ac:dyDescent="0.25">
      <c r="A128" s="138"/>
      <c r="B128" s="139"/>
      <c r="C128" s="26" t="s">
        <v>2046</v>
      </c>
      <c r="D128" s="26">
        <v>2326489</v>
      </c>
      <c r="E128" s="26" t="s">
        <v>1927</v>
      </c>
    </row>
    <row r="129" spans="1:5" ht="13.5" thickBot="1" x14ac:dyDescent="0.25">
      <c r="A129" s="138"/>
      <c r="B129" s="139"/>
      <c r="C129" s="26" t="s">
        <v>2047</v>
      </c>
      <c r="D129" s="26">
        <v>2326493</v>
      </c>
      <c r="E129" s="26" t="s">
        <v>1927</v>
      </c>
    </row>
    <row r="130" spans="1:5" ht="13.5" thickBot="1" x14ac:dyDescent="0.25">
      <c r="A130" s="138"/>
      <c r="B130" s="139"/>
      <c r="C130" s="26" t="s">
        <v>2048</v>
      </c>
      <c r="D130" s="26">
        <v>2326496</v>
      </c>
      <c r="E130" s="26" t="s">
        <v>1927</v>
      </c>
    </row>
    <row r="131" spans="1:5" ht="13.5" thickBot="1" x14ac:dyDescent="0.25">
      <c r="A131" s="138"/>
      <c r="B131" s="139"/>
      <c r="C131" s="26" t="s">
        <v>2049</v>
      </c>
      <c r="D131" s="26">
        <v>2326501</v>
      </c>
      <c r="E131" s="26" t="s">
        <v>1927</v>
      </c>
    </row>
    <row r="132" spans="1:5" ht="13.5" thickBot="1" x14ac:dyDescent="0.25">
      <c r="A132" s="138"/>
      <c r="B132" s="139"/>
      <c r="C132" s="26" t="s">
        <v>2050</v>
      </c>
      <c r="D132" s="26">
        <v>2326503</v>
      </c>
      <c r="E132" s="26" t="s">
        <v>1927</v>
      </c>
    </row>
    <row r="133" spans="1:5" ht="13.5" thickBot="1" x14ac:dyDescent="0.25">
      <c r="A133" s="138"/>
      <c r="B133" s="139"/>
      <c r="C133" s="26" t="s">
        <v>2051</v>
      </c>
      <c r="D133" s="26">
        <v>2319478</v>
      </c>
      <c r="E133" s="26" t="s">
        <v>1927</v>
      </c>
    </row>
    <row r="134" spans="1:5" ht="13.5" thickBot="1" x14ac:dyDescent="0.25">
      <c r="A134" s="138"/>
      <c r="B134" s="139"/>
      <c r="C134" s="26" t="s">
        <v>2052</v>
      </c>
      <c r="D134" s="26">
        <v>2319480</v>
      </c>
      <c r="E134" s="26" t="s">
        <v>1927</v>
      </c>
    </row>
    <row r="135" spans="1:5" ht="13.5" thickBot="1" x14ac:dyDescent="0.25">
      <c r="A135" s="138"/>
      <c r="B135" s="139"/>
      <c r="C135" s="26" t="s">
        <v>2053</v>
      </c>
      <c r="D135" s="26">
        <v>2326504</v>
      </c>
      <c r="E135" s="26" t="s">
        <v>1927</v>
      </c>
    </row>
    <row r="136" spans="1:5" ht="13.5" thickBot="1" x14ac:dyDescent="0.25">
      <c r="A136" s="138"/>
      <c r="B136" s="139"/>
      <c r="C136" s="26" t="s">
        <v>2054</v>
      </c>
      <c r="D136" s="26">
        <v>2326506</v>
      </c>
      <c r="E136" s="26" t="s">
        <v>1927</v>
      </c>
    </row>
    <row r="137" spans="1:5" ht="13.5" thickBot="1" x14ac:dyDescent="0.25">
      <c r="A137" s="138"/>
      <c r="B137" s="139"/>
      <c r="C137" s="26" t="s">
        <v>2055</v>
      </c>
      <c r="D137" s="26">
        <v>2326509</v>
      </c>
      <c r="E137" s="26" t="s">
        <v>1927</v>
      </c>
    </row>
    <row r="138" spans="1:5" ht="13.5" thickBot="1" x14ac:dyDescent="0.25">
      <c r="A138" s="138"/>
      <c r="B138" s="139"/>
      <c r="C138" s="26" t="s">
        <v>2056</v>
      </c>
      <c r="D138" s="26">
        <v>2326512</v>
      </c>
      <c r="E138" s="26" t="s">
        <v>1927</v>
      </c>
    </row>
    <row r="139" spans="1:5" ht="13.5" thickBot="1" x14ac:dyDescent="0.25">
      <c r="A139" s="138"/>
      <c r="B139" s="139"/>
      <c r="C139" s="26" t="s">
        <v>2057</v>
      </c>
      <c r="D139" s="26">
        <v>2326513</v>
      </c>
      <c r="E139" s="26" t="s">
        <v>1927</v>
      </c>
    </row>
    <row r="140" spans="1:5" ht="13.5" thickBot="1" x14ac:dyDescent="0.25">
      <c r="A140" s="138"/>
      <c r="B140" s="139"/>
      <c r="C140" s="26" t="s">
        <v>2058</v>
      </c>
      <c r="D140" s="26">
        <v>2326514</v>
      </c>
      <c r="E140" s="26" t="s">
        <v>1927</v>
      </c>
    </row>
    <row r="141" spans="1:5" ht="13.5" thickBot="1" x14ac:dyDescent="0.25">
      <c r="A141" s="138"/>
      <c r="B141" s="139"/>
      <c r="C141" s="26" t="s">
        <v>2059</v>
      </c>
      <c r="D141" s="26">
        <v>2326517</v>
      </c>
      <c r="E141" s="26" t="s">
        <v>1927</v>
      </c>
    </row>
    <row r="142" spans="1:5" ht="13.5" thickBot="1" x14ac:dyDescent="0.25">
      <c r="A142" s="138"/>
      <c r="B142" s="139"/>
      <c r="C142" s="26" t="s">
        <v>2060</v>
      </c>
      <c r="D142" s="26">
        <v>2326518</v>
      </c>
      <c r="E142" s="26" t="s">
        <v>1927</v>
      </c>
    </row>
    <row r="143" spans="1:5" ht="13.5" thickBot="1" x14ac:dyDescent="0.25">
      <c r="A143" s="138"/>
      <c r="B143" s="139"/>
      <c r="C143" s="26" t="s">
        <v>2061</v>
      </c>
      <c r="D143" s="26">
        <v>2319531</v>
      </c>
      <c r="E143" s="26" t="s">
        <v>1927</v>
      </c>
    </row>
    <row r="144" spans="1:5" ht="13.5" thickBot="1" x14ac:dyDescent="0.25">
      <c r="A144" s="151"/>
      <c r="B144" s="149"/>
      <c r="C144" s="26" t="s">
        <v>2062</v>
      </c>
      <c r="D144" s="26">
        <v>2319532</v>
      </c>
      <c r="E144" s="26" t="s">
        <v>1927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5"/>
    <mergeCell ref="E2:E5"/>
    <mergeCell ref="F2:F5"/>
    <mergeCell ref="A8:B8"/>
    <mergeCell ref="A9:B144"/>
    <mergeCell ref="A2:A5"/>
    <mergeCell ref="B2:B5"/>
    <mergeCell ref="C2:C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colBreaks count="1" manualBreakCount="1">
    <brk id="4" max="222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8ED2-69A2-4D84-B919-69314336511C}">
  <sheetPr codeName="Foglio42">
    <pageSetUpPr fitToPage="1"/>
  </sheetPr>
  <dimension ref="A1:J92"/>
  <sheetViews>
    <sheetView view="pageBreakPreview" zoomScale="80" zoomScaleNormal="80" zoomScaleSheetLayoutView="80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A8" sqref="A8:E9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6.42578125" customWidth="1"/>
    <col min="10" max="10" width="17.28515625" customWidth="1"/>
    <col min="11" max="11" width="16.42578125" customWidth="1"/>
    <col min="12" max="12" width="21.140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40.5" customHeight="1" x14ac:dyDescent="0.2">
      <c r="A2" s="122">
        <v>8</v>
      </c>
      <c r="B2" s="126" t="s">
        <v>68</v>
      </c>
      <c r="C2" s="122" t="s">
        <v>19</v>
      </c>
      <c r="D2" s="123" t="s">
        <v>14</v>
      </c>
      <c r="E2" s="118">
        <v>412</v>
      </c>
      <c r="F2" s="125">
        <f>ROUND(222480,2)</f>
        <v>222480</v>
      </c>
      <c r="G2" s="5">
        <v>1</v>
      </c>
      <c r="H2" s="11" t="s">
        <v>47</v>
      </c>
      <c r="I2" s="14" t="s">
        <v>1925</v>
      </c>
      <c r="J2" s="9">
        <v>460</v>
      </c>
    </row>
    <row r="3" spans="1:10" ht="18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48</v>
      </c>
      <c r="I3" s="5" t="s">
        <v>2063</v>
      </c>
      <c r="J3" s="9">
        <v>320</v>
      </c>
    </row>
    <row r="4" spans="1:10" ht="1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38</v>
      </c>
      <c r="I4" s="5" t="s">
        <v>2232</v>
      </c>
      <c r="J4" s="9">
        <v>345</v>
      </c>
    </row>
    <row r="5" spans="1:10" ht="51" customHeight="1" x14ac:dyDescent="0.2">
      <c r="A5" s="122"/>
      <c r="B5" s="128"/>
      <c r="C5" s="122"/>
      <c r="D5" s="123"/>
      <c r="E5" s="119"/>
      <c r="F5" s="125"/>
      <c r="G5" s="5">
        <v>4</v>
      </c>
      <c r="H5" s="11" t="s">
        <v>49</v>
      </c>
      <c r="I5" s="5" t="s">
        <v>1861</v>
      </c>
      <c r="J5" s="9">
        <v>480</v>
      </c>
    </row>
    <row r="7" spans="1:10" ht="13.5" thickBot="1" x14ac:dyDescent="0.25"/>
    <row r="8" spans="1:10" ht="13.5" thickBot="1" x14ac:dyDescent="0.25">
      <c r="A8" s="142" t="s">
        <v>34</v>
      </c>
      <c r="B8" s="143"/>
      <c r="C8" s="18" t="s">
        <v>87</v>
      </c>
      <c r="D8" s="18" t="s">
        <v>88</v>
      </c>
      <c r="E8" s="20" t="s">
        <v>89</v>
      </c>
    </row>
    <row r="9" spans="1:10" ht="14.45" customHeight="1" thickBot="1" x14ac:dyDescent="0.25">
      <c r="A9" s="145" t="s">
        <v>2063</v>
      </c>
      <c r="B9" s="146"/>
      <c r="C9" s="26" t="s">
        <v>2064</v>
      </c>
      <c r="D9" s="26" t="s">
        <v>2065</v>
      </c>
      <c r="E9" s="51" t="s">
        <v>1206</v>
      </c>
    </row>
    <row r="10" spans="1:10" ht="13.5" thickBot="1" x14ac:dyDescent="0.25">
      <c r="A10" s="147"/>
      <c r="B10" s="139"/>
      <c r="C10" s="26" t="s">
        <v>2066</v>
      </c>
      <c r="D10" s="26" t="s">
        <v>2067</v>
      </c>
      <c r="E10" s="51" t="s">
        <v>1206</v>
      </c>
    </row>
    <row r="11" spans="1:10" ht="13.5" thickBot="1" x14ac:dyDescent="0.25">
      <c r="A11" s="147"/>
      <c r="B11" s="139"/>
      <c r="C11" s="26" t="s">
        <v>2068</v>
      </c>
      <c r="D11" s="26" t="s">
        <v>2069</v>
      </c>
      <c r="E11" s="51" t="s">
        <v>1206</v>
      </c>
    </row>
    <row r="12" spans="1:10" ht="13.5" thickBot="1" x14ac:dyDescent="0.25">
      <c r="A12" s="147"/>
      <c r="B12" s="139"/>
      <c r="C12" s="26" t="s">
        <v>2070</v>
      </c>
      <c r="D12" s="26" t="s">
        <v>2071</v>
      </c>
      <c r="E12" s="51" t="s">
        <v>1206</v>
      </c>
    </row>
    <row r="13" spans="1:10" ht="13.5" thickBot="1" x14ac:dyDescent="0.25">
      <c r="A13" s="147"/>
      <c r="B13" s="139"/>
      <c r="C13" s="26" t="s">
        <v>2072</v>
      </c>
      <c r="D13" s="26" t="s">
        <v>2073</v>
      </c>
      <c r="E13" s="51" t="s">
        <v>1206</v>
      </c>
    </row>
    <row r="14" spans="1:10" ht="13.5" thickBot="1" x14ac:dyDescent="0.25">
      <c r="A14" s="147"/>
      <c r="B14" s="139"/>
      <c r="C14" s="26" t="s">
        <v>2074</v>
      </c>
      <c r="D14" s="26" t="s">
        <v>2075</v>
      </c>
      <c r="E14" s="51" t="s">
        <v>1206</v>
      </c>
    </row>
    <row r="15" spans="1:10" ht="13.5" thickBot="1" x14ac:dyDescent="0.25">
      <c r="A15" s="147"/>
      <c r="B15" s="139"/>
      <c r="C15" s="26" t="s">
        <v>2076</v>
      </c>
      <c r="D15" s="26" t="s">
        <v>2077</v>
      </c>
      <c r="E15" s="51" t="s">
        <v>1206</v>
      </c>
    </row>
    <row r="16" spans="1:10" ht="13.5" thickBot="1" x14ac:dyDescent="0.25">
      <c r="A16" s="147"/>
      <c r="B16" s="139"/>
      <c r="C16" s="26" t="s">
        <v>2078</v>
      </c>
      <c r="D16" s="26" t="s">
        <v>2079</v>
      </c>
      <c r="E16" s="51" t="s">
        <v>1206</v>
      </c>
    </row>
    <row r="17" spans="1:5" ht="13.5" thickBot="1" x14ac:dyDescent="0.25">
      <c r="A17" s="147"/>
      <c r="B17" s="139"/>
      <c r="C17" s="26" t="s">
        <v>2080</v>
      </c>
      <c r="D17" s="26" t="s">
        <v>2081</v>
      </c>
      <c r="E17" s="51" t="s">
        <v>1206</v>
      </c>
    </row>
    <row r="18" spans="1:5" ht="13.5" thickBot="1" x14ac:dyDescent="0.25">
      <c r="A18" s="147"/>
      <c r="B18" s="139"/>
      <c r="C18" s="26" t="s">
        <v>2082</v>
      </c>
      <c r="D18" s="26" t="s">
        <v>2083</v>
      </c>
      <c r="E18" s="51" t="s">
        <v>1206</v>
      </c>
    </row>
    <row r="19" spans="1:5" ht="13.5" thickBot="1" x14ac:dyDescent="0.25">
      <c r="A19" s="147"/>
      <c r="B19" s="139"/>
      <c r="C19" s="26" t="s">
        <v>2084</v>
      </c>
      <c r="D19" s="26" t="s">
        <v>2085</v>
      </c>
      <c r="E19" s="51" t="s">
        <v>1206</v>
      </c>
    </row>
    <row r="20" spans="1:5" ht="13.5" thickBot="1" x14ac:dyDescent="0.25">
      <c r="A20" s="147"/>
      <c r="B20" s="139"/>
      <c r="C20" s="26" t="s">
        <v>2086</v>
      </c>
      <c r="D20" s="26" t="s">
        <v>2087</v>
      </c>
      <c r="E20" s="51" t="s">
        <v>1206</v>
      </c>
    </row>
    <row r="21" spans="1:5" ht="13.5" thickBot="1" x14ac:dyDescent="0.25">
      <c r="A21" s="147"/>
      <c r="B21" s="139"/>
      <c r="C21" s="26" t="s">
        <v>2088</v>
      </c>
      <c r="D21" s="26" t="s">
        <v>2089</v>
      </c>
      <c r="E21" s="51" t="s">
        <v>1206</v>
      </c>
    </row>
    <row r="22" spans="1:5" ht="13.5" thickBot="1" x14ac:dyDescent="0.25">
      <c r="A22" s="147"/>
      <c r="B22" s="139"/>
      <c r="C22" s="26" t="s">
        <v>2090</v>
      </c>
      <c r="D22" s="26" t="s">
        <v>2091</v>
      </c>
      <c r="E22" s="51" t="s">
        <v>1206</v>
      </c>
    </row>
    <row r="23" spans="1:5" ht="13.5" thickBot="1" x14ac:dyDescent="0.25">
      <c r="A23" s="147"/>
      <c r="B23" s="139"/>
      <c r="C23" s="26" t="s">
        <v>2092</v>
      </c>
      <c r="D23" s="26" t="s">
        <v>2093</v>
      </c>
      <c r="E23" s="51" t="s">
        <v>1206</v>
      </c>
    </row>
    <row r="24" spans="1:5" ht="13.5" thickBot="1" x14ac:dyDescent="0.25">
      <c r="A24" s="147"/>
      <c r="B24" s="139"/>
      <c r="C24" s="26" t="s">
        <v>2094</v>
      </c>
      <c r="D24" s="26" t="s">
        <v>2095</v>
      </c>
      <c r="E24" s="51" t="s">
        <v>1206</v>
      </c>
    </row>
    <row r="25" spans="1:5" ht="13.5" thickBot="1" x14ac:dyDescent="0.25">
      <c r="A25" s="147"/>
      <c r="B25" s="139"/>
      <c r="C25" s="26" t="s">
        <v>2096</v>
      </c>
      <c r="D25" s="26" t="s">
        <v>2097</v>
      </c>
      <c r="E25" s="51" t="s">
        <v>1206</v>
      </c>
    </row>
    <row r="26" spans="1:5" ht="13.5" thickBot="1" x14ac:dyDescent="0.25">
      <c r="A26" s="147"/>
      <c r="B26" s="139"/>
      <c r="C26" s="26" t="s">
        <v>2098</v>
      </c>
      <c r="D26" s="26" t="s">
        <v>2099</v>
      </c>
      <c r="E26" s="51" t="s">
        <v>1206</v>
      </c>
    </row>
    <row r="27" spans="1:5" ht="13.5" thickBot="1" x14ac:dyDescent="0.25">
      <c r="A27" s="147"/>
      <c r="B27" s="139"/>
      <c r="C27" s="26" t="s">
        <v>2100</v>
      </c>
      <c r="D27" s="26" t="s">
        <v>2101</v>
      </c>
      <c r="E27" s="51" t="s">
        <v>1206</v>
      </c>
    </row>
    <row r="28" spans="1:5" ht="13.5" thickBot="1" x14ac:dyDescent="0.25">
      <c r="A28" s="147"/>
      <c r="B28" s="139"/>
      <c r="C28" s="26" t="s">
        <v>2102</v>
      </c>
      <c r="D28" s="26" t="s">
        <v>2103</v>
      </c>
      <c r="E28" s="51" t="s">
        <v>1206</v>
      </c>
    </row>
    <row r="29" spans="1:5" ht="13.5" thickBot="1" x14ac:dyDescent="0.25">
      <c r="A29" s="147"/>
      <c r="B29" s="139"/>
      <c r="C29" s="26" t="s">
        <v>2104</v>
      </c>
      <c r="D29" s="26" t="s">
        <v>2105</v>
      </c>
      <c r="E29" s="51" t="s">
        <v>1206</v>
      </c>
    </row>
    <row r="30" spans="1:5" ht="13.5" thickBot="1" x14ac:dyDescent="0.25">
      <c r="A30" s="147"/>
      <c r="B30" s="139"/>
      <c r="C30" s="26" t="s">
        <v>2106</v>
      </c>
      <c r="D30" s="26" t="s">
        <v>2107</v>
      </c>
      <c r="E30" s="51" t="s">
        <v>1206</v>
      </c>
    </row>
    <row r="31" spans="1:5" ht="13.5" thickBot="1" x14ac:dyDescent="0.25">
      <c r="A31" s="147"/>
      <c r="B31" s="139"/>
      <c r="C31" s="26" t="s">
        <v>2108</v>
      </c>
      <c r="D31" s="26" t="s">
        <v>2109</v>
      </c>
      <c r="E31" s="51" t="s">
        <v>1206</v>
      </c>
    </row>
    <row r="32" spans="1:5" ht="13.5" thickBot="1" x14ac:dyDescent="0.25">
      <c r="A32" s="147"/>
      <c r="B32" s="139"/>
      <c r="C32" s="26" t="s">
        <v>2110</v>
      </c>
      <c r="D32" s="26" t="s">
        <v>2111</v>
      </c>
      <c r="E32" s="51" t="s">
        <v>1206</v>
      </c>
    </row>
    <row r="33" spans="1:5" ht="13.5" thickBot="1" x14ac:dyDescent="0.25">
      <c r="A33" s="147"/>
      <c r="B33" s="139"/>
      <c r="C33" s="26" t="s">
        <v>2112</v>
      </c>
      <c r="D33" s="26" t="s">
        <v>2113</v>
      </c>
      <c r="E33" s="51" t="s">
        <v>1206</v>
      </c>
    </row>
    <row r="34" spans="1:5" ht="13.5" thickBot="1" x14ac:dyDescent="0.25">
      <c r="A34" s="147"/>
      <c r="B34" s="139"/>
      <c r="C34" s="26" t="s">
        <v>2114</v>
      </c>
      <c r="D34" s="26" t="s">
        <v>2115</v>
      </c>
      <c r="E34" s="51" t="s">
        <v>1206</v>
      </c>
    </row>
    <row r="35" spans="1:5" ht="13.5" thickBot="1" x14ac:dyDescent="0.25">
      <c r="A35" s="147"/>
      <c r="B35" s="139"/>
      <c r="C35" s="26" t="s">
        <v>2116</v>
      </c>
      <c r="D35" s="26" t="s">
        <v>2117</v>
      </c>
      <c r="E35" s="51" t="s">
        <v>1206</v>
      </c>
    </row>
    <row r="36" spans="1:5" ht="13.5" thickBot="1" x14ac:dyDescent="0.25">
      <c r="A36" s="147"/>
      <c r="B36" s="139"/>
      <c r="C36" s="26" t="s">
        <v>2118</v>
      </c>
      <c r="D36" s="26" t="s">
        <v>2119</v>
      </c>
      <c r="E36" s="51" t="s">
        <v>1206</v>
      </c>
    </row>
    <row r="37" spans="1:5" ht="13.5" thickBot="1" x14ac:dyDescent="0.25">
      <c r="A37" s="147"/>
      <c r="B37" s="139"/>
      <c r="C37" s="26" t="s">
        <v>2120</v>
      </c>
      <c r="D37" s="26" t="s">
        <v>2121</v>
      </c>
      <c r="E37" s="51" t="s">
        <v>1206</v>
      </c>
    </row>
    <row r="38" spans="1:5" ht="13.5" thickBot="1" x14ac:dyDescent="0.25">
      <c r="A38" s="147"/>
      <c r="B38" s="139"/>
      <c r="C38" s="26" t="s">
        <v>2122</v>
      </c>
      <c r="D38" s="26" t="s">
        <v>2123</v>
      </c>
      <c r="E38" s="51" t="s">
        <v>1206</v>
      </c>
    </row>
    <row r="39" spans="1:5" ht="13.5" thickBot="1" x14ac:dyDescent="0.25">
      <c r="A39" s="147"/>
      <c r="B39" s="139"/>
      <c r="C39" s="26" t="s">
        <v>2124</v>
      </c>
      <c r="D39" s="26" t="s">
        <v>2125</v>
      </c>
      <c r="E39" s="51" t="s">
        <v>1206</v>
      </c>
    </row>
    <row r="40" spans="1:5" ht="13.5" thickBot="1" x14ac:dyDescent="0.25">
      <c r="A40" s="147"/>
      <c r="B40" s="139"/>
      <c r="C40" s="26" t="s">
        <v>2126</v>
      </c>
      <c r="D40" s="26" t="s">
        <v>2127</v>
      </c>
      <c r="E40" s="51" t="s">
        <v>1206</v>
      </c>
    </row>
    <row r="41" spans="1:5" ht="13.5" thickBot="1" x14ac:dyDescent="0.25">
      <c r="A41" s="147"/>
      <c r="B41" s="139"/>
      <c r="C41" s="26" t="s">
        <v>2128</v>
      </c>
      <c r="D41" s="26" t="s">
        <v>2129</v>
      </c>
      <c r="E41" s="51" t="s">
        <v>1206</v>
      </c>
    </row>
    <row r="42" spans="1:5" ht="13.5" thickBot="1" x14ac:dyDescent="0.25">
      <c r="A42" s="147"/>
      <c r="B42" s="139"/>
      <c r="C42" s="26" t="s">
        <v>2130</v>
      </c>
      <c r="D42" s="26" t="s">
        <v>2131</v>
      </c>
      <c r="E42" s="51" t="s">
        <v>1206</v>
      </c>
    </row>
    <row r="43" spans="1:5" ht="13.5" thickBot="1" x14ac:dyDescent="0.25">
      <c r="A43" s="147"/>
      <c r="B43" s="139"/>
      <c r="C43" s="26" t="s">
        <v>2132</v>
      </c>
      <c r="D43" s="26" t="s">
        <v>2133</v>
      </c>
      <c r="E43" s="51" t="s">
        <v>1206</v>
      </c>
    </row>
    <row r="44" spans="1:5" ht="13.5" thickBot="1" x14ac:dyDescent="0.25">
      <c r="A44" s="147"/>
      <c r="B44" s="139"/>
      <c r="C44" s="26" t="s">
        <v>2134</v>
      </c>
      <c r="D44" s="26" t="s">
        <v>2135</v>
      </c>
      <c r="E44" s="51" t="s">
        <v>1206</v>
      </c>
    </row>
    <row r="45" spans="1:5" ht="13.5" thickBot="1" x14ac:dyDescent="0.25">
      <c r="A45" s="147"/>
      <c r="B45" s="139"/>
      <c r="C45" s="26" t="s">
        <v>2136</v>
      </c>
      <c r="D45" s="26" t="s">
        <v>2137</v>
      </c>
      <c r="E45" s="51" t="s">
        <v>1206</v>
      </c>
    </row>
    <row r="46" spans="1:5" ht="13.5" thickBot="1" x14ac:dyDescent="0.25">
      <c r="A46" s="147"/>
      <c r="B46" s="139"/>
      <c r="C46" s="26" t="s">
        <v>2138</v>
      </c>
      <c r="D46" s="26" t="s">
        <v>2139</v>
      </c>
      <c r="E46" s="51" t="s">
        <v>1206</v>
      </c>
    </row>
    <row r="47" spans="1:5" ht="13.5" thickBot="1" x14ac:dyDescent="0.25">
      <c r="A47" s="147"/>
      <c r="B47" s="139"/>
      <c r="C47" s="26" t="s">
        <v>2140</v>
      </c>
      <c r="D47" s="26" t="s">
        <v>2141</v>
      </c>
      <c r="E47" s="51" t="s">
        <v>1206</v>
      </c>
    </row>
    <row r="48" spans="1:5" ht="13.5" thickBot="1" x14ac:dyDescent="0.25">
      <c r="A48" s="147"/>
      <c r="B48" s="139"/>
      <c r="C48" s="26" t="s">
        <v>2142</v>
      </c>
      <c r="D48" s="26" t="s">
        <v>2143</v>
      </c>
      <c r="E48" s="51" t="s">
        <v>1206</v>
      </c>
    </row>
    <row r="49" spans="1:5" ht="13.5" thickBot="1" x14ac:dyDescent="0.25">
      <c r="A49" s="147"/>
      <c r="B49" s="139"/>
      <c r="C49" s="26" t="s">
        <v>2144</v>
      </c>
      <c r="D49" s="26" t="s">
        <v>2145</v>
      </c>
      <c r="E49" s="51" t="s">
        <v>1206</v>
      </c>
    </row>
    <row r="50" spans="1:5" ht="13.5" thickBot="1" x14ac:dyDescent="0.25">
      <c r="A50" s="147"/>
      <c r="B50" s="139"/>
      <c r="C50" s="26" t="s">
        <v>2146</v>
      </c>
      <c r="D50" s="26" t="s">
        <v>2147</v>
      </c>
      <c r="E50" s="51" t="s">
        <v>1206</v>
      </c>
    </row>
    <row r="51" spans="1:5" ht="13.5" thickBot="1" x14ac:dyDescent="0.25">
      <c r="A51" s="147"/>
      <c r="B51" s="139"/>
      <c r="C51" s="26" t="s">
        <v>2148</v>
      </c>
      <c r="D51" s="26" t="s">
        <v>2149</v>
      </c>
      <c r="E51" s="51" t="s">
        <v>1206</v>
      </c>
    </row>
    <row r="52" spans="1:5" ht="13.5" thickBot="1" x14ac:dyDescent="0.25">
      <c r="A52" s="147"/>
      <c r="B52" s="139"/>
      <c r="C52" s="26" t="s">
        <v>2150</v>
      </c>
      <c r="D52" s="26" t="s">
        <v>2151</v>
      </c>
      <c r="E52" s="51" t="s">
        <v>1206</v>
      </c>
    </row>
    <row r="53" spans="1:5" ht="13.5" thickBot="1" x14ac:dyDescent="0.25">
      <c r="A53" s="147"/>
      <c r="B53" s="139"/>
      <c r="C53" s="26" t="s">
        <v>2152</v>
      </c>
      <c r="D53" s="26" t="s">
        <v>2153</v>
      </c>
      <c r="E53" s="51" t="s">
        <v>1206</v>
      </c>
    </row>
    <row r="54" spans="1:5" ht="13.5" thickBot="1" x14ac:dyDescent="0.25">
      <c r="A54" s="147"/>
      <c r="B54" s="139"/>
      <c r="C54" s="26" t="s">
        <v>2154</v>
      </c>
      <c r="D54" s="26" t="s">
        <v>2155</v>
      </c>
      <c r="E54" s="51" t="s">
        <v>1206</v>
      </c>
    </row>
    <row r="55" spans="1:5" ht="13.5" thickBot="1" x14ac:dyDescent="0.25">
      <c r="A55" s="147"/>
      <c r="B55" s="139"/>
      <c r="C55" s="26" t="s">
        <v>2156</v>
      </c>
      <c r="D55" s="26" t="s">
        <v>2157</v>
      </c>
      <c r="E55" s="51" t="s">
        <v>1206</v>
      </c>
    </row>
    <row r="56" spans="1:5" ht="13.5" thickBot="1" x14ac:dyDescent="0.25">
      <c r="A56" s="147"/>
      <c r="B56" s="139"/>
      <c r="C56" s="26" t="s">
        <v>2158</v>
      </c>
      <c r="D56" s="26" t="s">
        <v>2159</v>
      </c>
      <c r="E56" s="51" t="s">
        <v>1206</v>
      </c>
    </row>
    <row r="57" spans="1:5" ht="13.5" thickBot="1" x14ac:dyDescent="0.25">
      <c r="A57" s="147"/>
      <c r="B57" s="139"/>
      <c r="C57" s="26" t="s">
        <v>2160</v>
      </c>
      <c r="D57" s="26" t="s">
        <v>2161</v>
      </c>
      <c r="E57" s="51" t="s">
        <v>1206</v>
      </c>
    </row>
    <row r="58" spans="1:5" ht="13.5" thickBot="1" x14ac:dyDescent="0.25">
      <c r="A58" s="147"/>
      <c r="B58" s="139"/>
      <c r="C58" s="26" t="s">
        <v>2162</v>
      </c>
      <c r="D58" s="26" t="s">
        <v>2163</v>
      </c>
      <c r="E58" s="51" t="s">
        <v>1206</v>
      </c>
    </row>
    <row r="59" spans="1:5" ht="13.5" thickBot="1" x14ac:dyDescent="0.25">
      <c r="A59" s="147"/>
      <c r="B59" s="139"/>
      <c r="C59" s="26" t="s">
        <v>2164</v>
      </c>
      <c r="D59" s="26" t="s">
        <v>2165</v>
      </c>
      <c r="E59" s="51" t="s">
        <v>1206</v>
      </c>
    </row>
    <row r="60" spans="1:5" ht="13.5" thickBot="1" x14ac:dyDescent="0.25">
      <c r="A60" s="147"/>
      <c r="B60" s="139"/>
      <c r="C60" s="26" t="s">
        <v>2166</v>
      </c>
      <c r="D60" s="26" t="s">
        <v>2167</v>
      </c>
      <c r="E60" s="51" t="s">
        <v>1206</v>
      </c>
    </row>
    <row r="61" spans="1:5" ht="13.5" thickBot="1" x14ac:dyDescent="0.25">
      <c r="A61" s="147"/>
      <c r="B61" s="139"/>
      <c r="C61" s="26" t="s">
        <v>2168</v>
      </c>
      <c r="D61" s="26" t="s">
        <v>2169</v>
      </c>
      <c r="E61" s="51" t="s">
        <v>1206</v>
      </c>
    </row>
    <row r="62" spans="1:5" ht="13.5" thickBot="1" x14ac:dyDescent="0.25">
      <c r="A62" s="147"/>
      <c r="B62" s="139"/>
      <c r="C62" s="26" t="s">
        <v>2170</v>
      </c>
      <c r="D62" s="26" t="s">
        <v>2171</v>
      </c>
      <c r="E62" s="51" t="s">
        <v>1206</v>
      </c>
    </row>
    <row r="63" spans="1:5" ht="13.5" thickBot="1" x14ac:dyDescent="0.25">
      <c r="A63" s="147"/>
      <c r="B63" s="139"/>
      <c r="C63" s="26" t="s">
        <v>2172</v>
      </c>
      <c r="D63" s="26" t="s">
        <v>2173</v>
      </c>
      <c r="E63" s="51" t="s">
        <v>1206</v>
      </c>
    </row>
    <row r="64" spans="1:5" ht="13.5" thickBot="1" x14ac:dyDescent="0.25">
      <c r="A64" s="147"/>
      <c r="B64" s="139"/>
      <c r="C64" s="26" t="s">
        <v>2174</v>
      </c>
      <c r="D64" s="26" t="s">
        <v>2175</v>
      </c>
      <c r="E64" s="51" t="s">
        <v>1206</v>
      </c>
    </row>
    <row r="65" spans="1:5" ht="13.5" thickBot="1" x14ac:dyDescent="0.25">
      <c r="A65" s="147"/>
      <c r="B65" s="139"/>
      <c r="C65" s="26" t="s">
        <v>2176</v>
      </c>
      <c r="D65" s="26" t="s">
        <v>2177</v>
      </c>
      <c r="E65" s="51" t="s">
        <v>1206</v>
      </c>
    </row>
    <row r="66" spans="1:5" ht="13.5" thickBot="1" x14ac:dyDescent="0.25">
      <c r="A66" s="147"/>
      <c r="B66" s="139"/>
      <c r="C66" s="26" t="s">
        <v>2178</v>
      </c>
      <c r="D66" s="26" t="s">
        <v>2179</v>
      </c>
      <c r="E66" s="51" t="s">
        <v>1206</v>
      </c>
    </row>
    <row r="67" spans="1:5" ht="13.5" thickBot="1" x14ac:dyDescent="0.25">
      <c r="A67" s="147"/>
      <c r="B67" s="139"/>
      <c r="C67" s="26" t="s">
        <v>2180</v>
      </c>
      <c r="D67" s="26" t="s">
        <v>2181</v>
      </c>
      <c r="E67" s="51" t="s">
        <v>1206</v>
      </c>
    </row>
    <row r="68" spans="1:5" ht="13.5" thickBot="1" x14ac:dyDescent="0.25">
      <c r="A68" s="147"/>
      <c r="B68" s="139"/>
      <c r="C68" s="26" t="s">
        <v>2182</v>
      </c>
      <c r="D68" s="26" t="s">
        <v>2183</v>
      </c>
      <c r="E68" s="51" t="s">
        <v>1206</v>
      </c>
    </row>
    <row r="69" spans="1:5" ht="13.5" thickBot="1" x14ac:dyDescent="0.25">
      <c r="A69" s="147"/>
      <c r="B69" s="139"/>
      <c r="C69" s="26" t="s">
        <v>2184</v>
      </c>
      <c r="D69" s="26" t="s">
        <v>2185</v>
      </c>
      <c r="E69" s="51" t="s">
        <v>1206</v>
      </c>
    </row>
    <row r="70" spans="1:5" ht="13.5" thickBot="1" x14ac:dyDescent="0.25">
      <c r="A70" s="147"/>
      <c r="B70" s="139"/>
      <c r="C70" s="26" t="s">
        <v>2186</v>
      </c>
      <c r="D70" s="26" t="s">
        <v>2187</v>
      </c>
      <c r="E70" s="51" t="s">
        <v>1206</v>
      </c>
    </row>
    <row r="71" spans="1:5" ht="13.5" thickBot="1" x14ac:dyDescent="0.25">
      <c r="A71" s="147"/>
      <c r="B71" s="139"/>
      <c r="C71" s="26" t="s">
        <v>2188</v>
      </c>
      <c r="D71" s="26" t="s">
        <v>2189</v>
      </c>
      <c r="E71" s="51" t="s">
        <v>1206</v>
      </c>
    </row>
    <row r="72" spans="1:5" ht="13.5" thickBot="1" x14ac:dyDescent="0.25">
      <c r="A72" s="147"/>
      <c r="B72" s="139"/>
      <c r="C72" s="26" t="s">
        <v>2190</v>
      </c>
      <c r="D72" s="26" t="s">
        <v>2191</v>
      </c>
      <c r="E72" s="51" t="s">
        <v>1206</v>
      </c>
    </row>
    <row r="73" spans="1:5" ht="13.5" thickBot="1" x14ac:dyDescent="0.25">
      <c r="A73" s="147"/>
      <c r="B73" s="139"/>
      <c r="C73" s="26" t="s">
        <v>2192</v>
      </c>
      <c r="D73" s="26" t="s">
        <v>2193</v>
      </c>
      <c r="E73" s="51" t="s">
        <v>1206</v>
      </c>
    </row>
    <row r="74" spans="1:5" ht="13.5" thickBot="1" x14ac:dyDescent="0.25">
      <c r="A74" s="147"/>
      <c r="B74" s="139"/>
      <c r="C74" s="26" t="s">
        <v>2194</v>
      </c>
      <c r="D74" s="26" t="s">
        <v>2195</v>
      </c>
      <c r="E74" s="51" t="s">
        <v>1206</v>
      </c>
    </row>
    <row r="75" spans="1:5" ht="13.5" thickBot="1" x14ac:dyDescent="0.25">
      <c r="A75" s="147"/>
      <c r="B75" s="139"/>
      <c r="C75" s="26" t="s">
        <v>2196</v>
      </c>
      <c r="D75" s="26" t="s">
        <v>2197</v>
      </c>
      <c r="E75" s="51" t="s">
        <v>1206</v>
      </c>
    </row>
    <row r="76" spans="1:5" ht="13.5" thickBot="1" x14ac:dyDescent="0.25">
      <c r="A76" s="147"/>
      <c r="B76" s="139"/>
      <c r="C76" s="26" t="s">
        <v>2198</v>
      </c>
      <c r="D76" s="26" t="s">
        <v>2199</v>
      </c>
      <c r="E76" s="51" t="s">
        <v>1206</v>
      </c>
    </row>
    <row r="77" spans="1:5" ht="13.5" thickBot="1" x14ac:dyDescent="0.25">
      <c r="A77" s="147"/>
      <c r="B77" s="139"/>
      <c r="C77" s="26" t="s">
        <v>2200</v>
      </c>
      <c r="D77" s="26" t="s">
        <v>2201</v>
      </c>
      <c r="E77" s="51" t="s">
        <v>1206</v>
      </c>
    </row>
    <row r="78" spans="1:5" ht="13.5" thickBot="1" x14ac:dyDescent="0.25">
      <c r="A78" s="147"/>
      <c r="B78" s="139"/>
      <c r="C78" s="26" t="s">
        <v>2202</v>
      </c>
      <c r="D78" s="26" t="s">
        <v>2203</v>
      </c>
      <c r="E78" s="51" t="s">
        <v>1206</v>
      </c>
    </row>
    <row r="79" spans="1:5" ht="13.5" thickBot="1" x14ac:dyDescent="0.25">
      <c r="A79" s="147"/>
      <c r="B79" s="139"/>
      <c r="C79" s="26" t="s">
        <v>2204</v>
      </c>
      <c r="D79" s="26" t="s">
        <v>2205</v>
      </c>
      <c r="E79" s="51" t="s">
        <v>1206</v>
      </c>
    </row>
    <row r="80" spans="1:5" ht="13.5" thickBot="1" x14ac:dyDescent="0.25">
      <c r="A80" s="147"/>
      <c r="B80" s="139"/>
      <c r="C80" s="26" t="s">
        <v>2206</v>
      </c>
      <c r="D80" s="26" t="s">
        <v>2207</v>
      </c>
      <c r="E80" s="51" t="s">
        <v>1206</v>
      </c>
    </row>
    <row r="81" spans="1:5" ht="13.5" thickBot="1" x14ac:dyDescent="0.25">
      <c r="A81" s="147"/>
      <c r="B81" s="139"/>
      <c r="C81" s="26" t="s">
        <v>2208</v>
      </c>
      <c r="D81" s="26" t="s">
        <v>2209</v>
      </c>
      <c r="E81" s="51" t="s">
        <v>1206</v>
      </c>
    </row>
    <row r="82" spans="1:5" ht="13.5" thickBot="1" x14ac:dyDescent="0.25">
      <c r="A82" s="147"/>
      <c r="B82" s="139"/>
      <c r="C82" s="26" t="s">
        <v>2210</v>
      </c>
      <c r="D82" s="26" t="s">
        <v>2211</v>
      </c>
      <c r="E82" s="51" t="s">
        <v>1206</v>
      </c>
    </row>
    <row r="83" spans="1:5" ht="13.5" thickBot="1" x14ac:dyDescent="0.25">
      <c r="A83" s="147"/>
      <c r="B83" s="139"/>
      <c r="C83" s="26" t="s">
        <v>2212</v>
      </c>
      <c r="D83" s="26" t="s">
        <v>2213</v>
      </c>
      <c r="E83" s="51" t="s">
        <v>1206</v>
      </c>
    </row>
    <row r="84" spans="1:5" ht="13.5" thickBot="1" x14ac:dyDescent="0.25">
      <c r="A84" s="147"/>
      <c r="B84" s="139"/>
      <c r="C84" s="26" t="s">
        <v>2214</v>
      </c>
      <c r="D84" s="26" t="s">
        <v>2215</v>
      </c>
      <c r="E84" s="51" t="s">
        <v>1206</v>
      </c>
    </row>
    <row r="85" spans="1:5" ht="13.5" thickBot="1" x14ac:dyDescent="0.25">
      <c r="A85" s="147"/>
      <c r="B85" s="139"/>
      <c r="C85" s="26" t="s">
        <v>2216</v>
      </c>
      <c r="D85" s="26" t="s">
        <v>2217</v>
      </c>
      <c r="E85" s="51" t="s">
        <v>1206</v>
      </c>
    </row>
    <row r="86" spans="1:5" ht="13.5" thickBot="1" x14ac:dyDescent="0.25">
      <c r="A86" s="147"/>
      <c r="B86" s="139"/>
      <c r="C86" s="26" t="s">
        <v>2218</v>
      </c>
      <c r="D86" s="26" t="s">
        <v>2219</v>
      </c>
      <c r="E86" s="51" t="s">
        <v>1206</v>
      </c>
    </row>
    <row r="87" spans="1:5" ht="13.5" thickBot="1" x14ac:dyDescent="0.25">
      <c r="A87" s="147"/>
      <c r="B87" s="139"/>
      <c r="C87" s="26" t="s">
        <v>2220</v>
      </c>
      <c r="D87" s="26" t="s">
        <v>2221</v>
      </c>
      <c r="E87" s="51" t="s">
        <v>1206</v>
      </c>
    </row>
    <row r="88" spans="1:5" ht="13.5" thickBot="1" x14ac:dyDescent="0.25">
      <c r="A88" s="147"/>
      <c r="B88" s="139"/>
      <c r="C88" s="26" t="s">
        <v>2222</v>
      </c>
      <c r="D88" s="26" t="s">
        <v>2223</v>
      </c>
      <c r="E88" s="51" t="s">
        <v>1206</v>
      </c>
    </row>
    <row r="89" spans="1:5" ht="13.5" thickBot="1" x14ac:dyDescent="0.25">
      <c r="A89" s="147"/>
      <c r="B89" s="139"/>
      <c r="C89" s="26" t="s">
        <v>2224</v>
      </c>
      <c r="D89" s="26" t="s">
        <v>2225</v>
      </c>
      <c r="E89" s="51" t="s">
        <v>1206</v>
      </c>
    </row>
    <row r="90" spans="1:5" ht="13.5" thickBot="1" x14ac:dyDescent="0.25">
      <c r="A90" s="147"/>
      <c r="B90" s="139"/>
      <c r="C90" s="26" t="s">
        <v>2226</v>
      </c>
      <c r="D90" s="26" t="s">
        <v>2227</v>
      </c>
      <c r="E90" s="51" t="s">
        <v>1206</v>
      </c>
    </row>
    <row r="91" spans="1:5" ht="13.5" thickBot="1" x14ac:dyDescent="0.25">
      <c r="A91" s="147"/>
      <c r="B91" s="139"/>
      <c r="C91" s="26" t="s">
        <v>2228</v>
      </c>
      <c r="D91" s="26" t="s">
        <v>2229</v>
      </c>
      <c r="E91" s="51" t="s">
        <v>1206</v>
      </c>
    </row>
    <row r="92" spans="1:5" ht="13.5" thickBot="1" x14ac:dyDescent="0.25">
      <c r="A92" s="148"/>
      <c r="B92" s="149"/>
      <c r="C92" s="26" t="s">
        <v>2230</v>
      </c>
      <c r="D92" s="26" t="s">
        <v>2231</v>
      </c>
      <c r="E92" s="51" t="s">
        <v>1206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5"/>
    <mergeCell ref="E2:E5"/>
    <mergeCell ref="F2:F5"/>
    <mergeCell ref="A8:B8"/>
    <mergeCell ref="A9:B92"/>
    <mergeCell ref="A2:A5"/>
    <mergeCell ref="B2:B5"/>
    <mergeCell ref="C2:C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colBreaks count="1" manualBreakCount="1">
    <brk id="4" max="222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19DF-BAC3-434A-BD80-F1FFFD549341}">
  <sheetPr codeName="Foglio41">
    <pageSetUpPr fitToPage="1"/>
  </sheetPr>
  <dimension ref="A1:J63"/>
  <sheetViews>
    <sheetView view="pageBreakPreview" zoomScale="80" zoomScaleNormal="80" zoomScaleSheetLayoutView="80" workbookViewId="0">
      <pane xSplit="4" ySplit="1" topLeftCell="G52" activePane="bottomRight" state="frozen"/>
      <selection pane="topRight" activeCell="E1" sqref="E1"/>
      <selection pane="bottomLeft" activeCell="A2" sqref="A2"/>
      <selection pane="bottomRight" activeCell="I14" sqref="I1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6.42578125" customWidth="1"/>
    <col min="10" max="10" width="17.28515625" customWidth="1"/>
    <col min="11" max="11" width="16.42578125" customWidth="1"/>
    <col min="12" max="12" width="21.140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40.5" customHeight="1" x14ac:dyDescent="0.2">
      <c r="A2" s="122">
        <v>8</v>
      </c>
      <c r="B2" s="126" t="s">
        <v>68</v>
      </c>
      <c r="C2" s="122" t="s">
        <v>19</v>
      </c>
      <c r="D2" s="123" t="s">
        <v>14</v>
      </c>
      <c r="E2" s="118">
        <v>412</v>
      </c>
      <c r="F2" s="125">
        <f>ROUND(222480,2)</f>
        <v>222480</v>
      </c>
      <c r="G2" s="5">
        <v>1</v>
      </c>
      <c r="H2" s="11" t="s">
        <v>47</v>
      </c>
      <c r="I2" s="14" t="s">
        <v>1925</v>
      </c>
      <c r="J2" s="9">
        <v>460</v>
      </c>
    </row>
    <row r="3" spans="1:10" ht="18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48</v>
      </c>
      <c r="I3" s="5" t="s">
        <v>2063</v>
      </c>
      <c r="J3" s="9">
        <v>320</v>
      </c>
    </row>
    <row r="4" spans="1:10" ht="1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38</v>
      </c>
      <c r="I4" s="5" t="s">
        <v>2232</v>
      </c>
      <c r="J4" s="9">
        <v>345</v>
      </c>
    </row>
    <row r="5" spans="1:10" ht="51" customHeight="1" x14ac:dyDescent="0.2">
      <c r="A5" s="122"/>
      <c r="B5" s="128"/>
      <c r="C5" s="122"/>
      <c r="D5" s="123"/>
      <c r="E5" s="119"/>
      <c r="F5" s="125"/>
      <c r="G5" s="5">
        <v>4</v>
      </c>
      <c r="H5" s="11" t="s">
        <v>49</v>
      </c>
      <c r="I5" s="5" t="s">
        <v>1861</v>
      </c>
      <c r="J5" s="9">
        <v>480</v>
      </c>
    </row>
    <row r="8" spans="1:10" ht="13.5" thickBot="1" x14ac:dyDescent="0.25"/>
    <row r="9" spans="1:10" ht="13.5" thickBot="1" x14ac:dyDescent="0.25">
      <c r="A9" s="144" t="s">
        <v>34</v>
      </c>
      <c r="B9" s="143"/>
      <c r="C9" s="18" t="s">
        <v>87</v>
      </c>
      <c r="D9" s="18" t="s">
        <v>88</v>
      </c>
      <c r="E9" s="19" t="s">
        <v>89</v>
      </c>
    </row>
    <row r="10" spans="1:10" ht="13.5" thickBot="1" x14ac:dyDescent="0.25">
      <c r="A10" s="199" t="s">
        <v>2233</v>
      </c>
      <c r="B10" s="200"/>
      <c r="C10" s="52">
        <v>379878</v>
      </c>
      <c r="D10" s="52" t="s">
        <v>2234</v>
      </c>
      <c r="E10" s="52" t="s">
        <v>2235</v>
      </c>
    </row>
    <row r="11" spans="1:10" ht="13.5" thickBot="1" x14ac:dyDescent="0.25">
      <c r="A11" s="197" t="s">
        <v>2236</v>
      </c>
      <c r="B11" s="198"/>
      <c r="C11" s="53">
        <v>379879</v>
      </c>
      <c r="D11" s="53" t="s">
        <v>2237</v>
      </c>
      <c r="E11" s="53" t="s">
        <v>2235</v>
      </c>
    </row>
    <row r="12" spans="1:10" ht="13.5" thickBot="1" x14ac:dyDescent="0.25">
      <c r="A12" s="197" t="s">
        <v>2238</v>
      </c>
      <c r="B12" s="198"/>
      <c r="C12" s="53">
        <v>379880</v>
      </c>
      <c r="D12" s="53" t="s">
        <v>2239</v>
      </c>
      <c r="E12" s="53" t="s">
        <v>2235</v>
      </c>
    </row>
    <row r="13" spans="1:10" ht="13.5" thickBot="1" x14ac:dyDescent="0.25">
      <c r="A13" s="197" t="s">
        <v>2240</v>
      </c>
      <c r="B13" s="198"/>
      <c r="C13" s="53">
        <v>379881</v>
      </c>
      <c r="D13" s="53" t="s">
        <v>2241</v>
      </c>
      <c r="E13" s="53" t="s">
        <v>2235</v>
      </c>
    </row>
    <row r="14" spans="1:10" ht="13.5" thickBot="1" x14ac:dyDescent="0.25">
      <c r="A14" s="197" t="s">
        <v>2242</v>
      </c>
      <c r="B14" s="198"/>
      <c r="C14" s="53">
        <v>379917</v>
      </c>
      <c r="D14" s="53" t="s">
        <v>2243</v>
      </c>
      <c r="E14" s="53" t="s">
        <v>2235</v>
      </c>
    </row>
    <row r="15" spans="1:10" ht="13.5" thickBot="1" x14ac:dyDescent="0.25">
      <c r="A15" s="197" t="s">
        <v>2244</v>
      </c>
      <c r="B15" s="198"/>
      <c r="C15" s="53">
        <v>379918</v>
      </c>
      <c r="D15" s="53" t="s">
        <v>2245</v>
      </c>
      <c r="E15" s="53" t="s">
        <v>2235</v>
      </c>
    </row>
    <row r="16" spans="1:10" ht="13.5" thickBot="1" x14ac:dyDescent="0.25">
      <c r="A16" s="197" t="s">
        <v>2246</v>
      </c>
      <c r="B16" s="198"/>
      <c r="C16" s="53">
        <v>379919</v>
      </c>
      <c r="D16" s="53" t="s">
        <v>2247</v>
      </c>
      <c r="E16" s="53" t="s">
        <v>2235</v>
      </c>
    </row>
    <row r="17" spans="1:5" ht="13.5" thickBot="1" x14ac:dyDescent="0.25">
      <c r="A17" s="197" t="s">
        <v>2248</v>
      </c>
      <c r="B17" s="198"/>
      <c r="C17" s="53">
        <v>379920</v>
      </c>
      <c r="D17" s="53" t="s">
        <v>2249</v>
      </c>
      <c r="E17" s="53" t="s">
        <v>2235</v>
      </c>
    </row>
    <row r="18" spans="1:5" ht="13.5" thickBot="1" x14ac:dyDescent="0.25">
      <c r="A18" s="197" t="s">
        <v>2250</v>
      </c>
      <c r="B18" s="198"/>
      <c r="C18" s="53">
        <v>379921</v>
      </c>
      <c r="D18" s="53" t="s">
        <v>2251</v>
      </c>
      <c r="E18" s="53" t="s">
        <v>2235</v>
      </c>
    </row>
    <row r="19" spans="1:5" ht="13.5" thickBot="1" x14ac:dyDescent="0.25">
      <c r="A19" s="197" t="s">
        <v>2252</v>
      </c>
      <c r="B19" s="198"/>
      <c r="C19" s="52">
        <v>379883</v>
      </c>
      <c r="D19" s="53" t="s">
        <v>2253</v>
      </c>
      <c r="E19" s="53" t="s">
        <v>2235</v>
      </c>
    </row>
    <row r="20" spans="1:5" ht="13.5" thickBot="1" x14ac:dyDescent="0.25">
      <c r="A20" s="197" t="s">
        <v>2254</v>
      </c>
      <c r="B20" s="198"/>
      <c r="C20" s="53">
        <v>379884</v>
      </c>
      <c r="D20" s="53" t="s">
        <v>2255</v>
      </c>
      <c r="E20" s="53" t="s">
        <v>2235</v>
      </c>
    </row>
    <row r="21" spans="1:5" ht="13.5" thickBot="1" x14ac:dyDescent="0.25">
      <c r="A21" s="197" t="s">
        <v>2256</v>
      </c>
      <c r="B21" s="198"/>
      <c r="C21" s="53">
        <v>379885</v>
      </c>
      <c r="D21" s="53" t="s">
        <v>2257</v>
      </c>
      <c r="E21" s="53" t="s">
        <v>2235</v>
      </c>
    </row>
    <row r="22" spans="1:5" ht="13.5" thickBot="1" x14ac:dyDescent="0.25">
      <c r="A22" s="197" t="s">
        <v>2258</v>
      </c>
      <c r="B22" s="198"/>
      <c r="C22" s="53">
        <v>379886</v>
      </c>
      <c r="D22" s="53" t="s">
        <v>2259</v>
      </c>
      <c r="E22" s="53" t="s">
        <v>2235</v>
      </c>
    </row>
    <row r="23" spans="1:5" ht="13.5" thickBot="1" x14ac:dyDescent="0.25">
      <c r="A23" s="197" t="s">
        <v>2260</v>
      </c>
      <c r="B23" s="198"/>
      <c r="C23" s="53">
        <v>379922</v>
      </c>
      <c r="D23" s="53" t="s">
        <v>2261</v>
      </c>
      <c r="E23" s="53" t="s">
        <v>2235</v>
      </c>
    </row>
    <row r="24" spans="1:5" ht="13.5" thickBot="1" x14ac:dyDescent="0.25">
      <c r="A24" s="197" t="s">
        <v>2262</v>
      </c>
      <c r="B24" s="198"/>
      <c r="C24" s="53">
        <v>379923</v>
      </c>
      <c r="D24" s="53" t="s">
        <v>2263</v>
      </c>
      <c r="E24" s="53" t="s">
        <v>2235</v>
      </c>
    </row>
    <row r="25" spans="1:5" ht="13.5" thickBot="1" x14ac:dyDescent="0.25">
      <c r="A25" s="197" t="s">
        <v>2264</v>
      </c>
      <c r="B25" s="198"/>
      <c r="C25" s="53">
        <v>379924</v>
      </c>
      <c r="D25" s="53" t="s">
        <v>2265</v>
      </c>
      <c r="E25" s="53" t="s">
        <v>2235</v>
      </c>
    </row>
    <row r="26" spans="1:5" ht="13.5" thickBot="1" x14ac:dyDescent="0.25">
      <c r="A26" s="197" t="s">
        <v>2266</v>
      </c>
      <c r="B26" s="198"/>
      <c r="C26" s="52">
        <v>379925</v>
      </c>
      <c r="D26" s="53" t="s">
        <v>2267</v>
      </c>
      <c r="E26" s="53" t="s">
        <v>2235</v>
      </c>
    </row>
    <row r="27" spans="1:5" ht="13.5" thickBot="1" x14ac:dyDescent="0.25">
      <c r="A27" s="197" t="s">
        <v>2268</v>
      </c>
      <c r="B27" s="198"/>
      <c r="C27" s="53">
        <v>379926</v>
      </c>
      <c r="D27" s="53" t="s">
        <v>2269</v>
      </c>
      <c r="E27" s="53" t="s">
        <v>2235</v>
      </c>
    </row>
    <row r="28" spans="1:5" ht="13.5" thickBot="1" x14ac:dyDescent="0.25">
      <c r="A28" s="197" t="s">
        <v>2270</v>
      </c>
      <c r="B28" s="198"/>
      <c r="C28" s="53">
        <v>379888</v>
      </c>
      <c r="D28" s="53" t="s">
        <v>2271</v>
      </c>
      <c r="E28" s="53" t="s">
        <v>2235</v>
      </c>
    </row>
    <row r="29" spans="1:5" ht="13.5" thickBot="1" x14ac:dyDescent="0.25">
      <c r="A29" s="197" t="s">
        <v>2272</v>
      </c>
      <c r="B29" s="198"/>
      <c r="C29" s="53">
        <v>379889</v>
      </c>
      <c r="D29" s="53" t="s">
        <v>2273</v>
      </c>
      <c r="E29" s="53" t="s">
        <v>2235</v>
      </c>
    </row>
    <row r="30" spans="1:5" ht="13.5" thickBot="1" x14ac:dyDescent="0.25">
      <c r="A30" s="197" t="s">
        <v>2274</v>
      </c>
      <c r="B30" s="198"/>
      <c r="C30" s="53">
        <v>379890</v>
      </c>
      <c r="D30" s="53" t="s">
        <v>2275</v>
      </c>
      <c r="E30" s="53" t="s">
        <v>2235</v>
      </c>
    </row>
    <row r="31" spans="1:5" ht="13.5" thickBot="1" x14ac:dyDescent="0.25">
      <c r="A31" s="197" t="s">
        <v>2276</v>
      </c>
      <c r="B31" s="198"/>
      <c r="C31" s="53">
        <v>379891</v>
      </c>
      <c r="D31" s="53" t="s">
        <v>2277</v>
      </c>
      <c r="E31" s="53" t="s">
        <v>2235</v>
      </c>
    </row>
    <row r="32" spans="1:5" ht="13.5" thickBot="1" x14ac:dyDescent="0.25">
      <c r="A32" s="197" t="s">
        <v>2278</v>
      </c>
      <c r="B32" s="198"/>
      <c r="C32" s="53">
        <v>379927</v>
      </c>
      <c r="D32" s="53" t="s">
        <v>2279</v>
      </c>
      <c r="E32" s="53" t="s">
        <v>2235</v>
      </c>
    </row>
    <row r="33" spans="1:5" ht="13.5" thickBot="1" x14ac:dyDescent="0.25">
      <c r="A33" s="197" t="s">
        <v>2280</v>
      </c>
      <c r="B33" s="198"/>
      <c r="C33" s="52">
        <v>379928</v>
      </c>
      <c r="D33" s="53" t="s">
        <v>2281</v>
      </c>
      <c r="E33" s="53" t="s">
        <v>2235</v>
      </c>
    </row>
    <row r="34" spans="1:5" ht="13.5" thickBot="1" x14ac:dyDescent="0.25">
      <c r="A34" s="197" t="s">
        <v>2282</v>
      </c>
      <c r="B34" s="198"/>
      <c r="C34" s="53">
        <v>379929</v>
      </c>
      <c r="D34" s="53" t="s">
        <v>2283</v>
      </c>
      <c r="E34" s="53" t="s">
        <v>2235</v>
      </c>
    </row>
    <row r="35" spans="1:5" ht="13.5" thickBot="1" x14ac:dyDescent="0.25">
      <c r="A35" s="197" t="s">
        <v>2284</v>
      </c>
      <c r="B35" s="198"/>
      <c r="C35" s="53">
        <v>379930</v>
      </c>
      <c r="D35" s="53" t="s">
        <v>2285</v>
      </c>
      <c r="E35" s="53" t="s">
        <v>2235</v>
      </c>
    </row>
    <row r="36" spans="1:5" ht="13.5" thickBot="1" x14ac:dyDescent="0.25">
      <c r="A36" s="197" t="s">
        <v>2286</v>
      </c>
      <c r="B36" s="198"/>
      <c r="C36" s="53">
        <v>379931</v>
      </c>
      <c r="D36" s="53" t="s">
        <v>2287</v>
      </c>
      <c r="E36" s="53" t="s">
        <v>2235</v>
      </c>
    </row>
    <row r="37" spans="1:5" ht="13.5" thickBot="1" x14ac:dyDescent="0.25">
      <c r="A37" s="197" t="s">
        <v>2288</v>
      </c>
      <c r="B37" s="198"/>
      <c r="C37" s="52">
        <v>379898</v>
      </c>
      <c r="D37" s="52" t="s">
        <v>2289</v>
      </c>
      <c r="E37" s="52" t="s">
        <v>2235</v>
      </c>
    </row>
    <row r="38" spans="1:5" ht="13.5" thickBot="1" x14ac:dyDescent="0.25">
      <c r="A38" s="197" t="s">
        <v>2290</v>
      </c>
      <c r="B38" s="198"/>
      <c r="C38" s="53">
        <v>379899</v>
      </c>
      <c r="D38" s="53" t="s">
        <v>2291</v>
      </c>
      <c r="E38" s="53" t="s">
        <v>2235</v>
      </c>
    </row>
    <row r="39" spans="1:5" ht="13.5" thickBot="1" x14ac:dyDescent="0.25">
      <c r="A39" s="197" t="s">
        <v>2292</v>
      </c>
      <c r="B39" s="198"/>
      <c r="C39" s="53">
        <v>379900</v>
      </c>
      <c r="D39" s="53" t="s">
        <v>2293</v>
      </c>
      <c r="E39" s="53" t="s">
        <v>2235</v>
      </c>
    </row>
    <row r="40" spans="1:5" ht="13.5" thickBot="1" x14ac:dyDescent="0.25">
      <c r="A40" s="197" t="s">
        <v>2294</v>
      </c>
      <c r="B40" s="198"/>
      <c r="C40" s="53">
        <v>379901</v>
      </c>
      <c r="D40" s="53" t="s">
        <v>2295</v>
      </c>
      <c r="E40" s="53" t="s">
        <v>2235</v>
      </c>
    </row>
    <row r="41" spans="1:5" ht="13.5" thickBot="1" x14ac:dyDescent="0.25">
      <c r="A41" s="197" t="s">
        <v>2296</v>
      </c>
      <c r="B41" s="198"/>
      <c r="C41" s="53">
        <v>379937</v>
      </c>
      <c r="D41" s="53" t="s">
        <v>2297</v>
      </c>
      <c r="E41" s="53" t="s">
        <v>2235</v>
      </c>
    </row>
    <row r="42" spans="1:5" ht="13.5" thickBot="1" x14ac:dyDescent="0.25">
      <c r="A42" s="197" t="s">
        <v>2298</v>
      </c>
      <c r="B42" s="198"/>
      <c r="C42" s="53">
        <v>379938</v>
      </c>
      <c r="D42" s="53" t="s">
        <v>2299</v>
      </c>
      <c r="E42" s="53" t="s">
        <v>2235</v>
      </c>
    </row>
    <row r="43" spans="1:5" ht="13.5" thickBot="1" x14ac:dyDescent="0.25">
      <c r="A43" s="197" t="s">
        <v>2300</v>
      </c>
      <c r="B43" s="198"/>
      <c r="C43" s="53">
        <v>379939</v>
      </c>
      <c r="D43" s="53" t="s">
        <v>2301</v>
      </c>
      <c r="E43" s="53" t="s">
        <v>2235</v>
      </c>
    </row>
    <row r="44" spans="1:5" ht="13.5" thickBot="1" x14ac:dyDescent="0.25">
      <c r="A44" s="197" t="s">
        <v>2302</v>
      </c>
      <c r="B44" s="198"/>
      <c r="C44" s="52">
        <v>379940</v>
      </c>
      <c r="D44" s="53" t="s">
        <v>2303</v>
      </c>
      <c r="E44" s="53" t="s">
        <v>2235</v>
      </c>
    </row>
    <row r="45" spans="1:5" ht="13.5" thickBot="1" x14ac:dyDescent="0.25">
      <c r="A45" s="197" t="s">
        <v>2304</v>
      </c>
      <c r="B45" s="198"/>
      <c r="C45" s="53">
        <v>379941</v>
      </c>
      <c r="D45" s="53" t="s">
        <v>2305</v>
      </c>
      <c r="E45" s="53" t="s">
        <v>2235</v>
      </c>
    </row>
    <row r="46" spans="1:5" ht="13.5" thickBot="1" x14ac:dyDescent="0.25">
      <c r="A46" s="197" t="s">
        <v>2306</v>
      </c>
      <c r="B46" s="198"/>
      <c r="C46" s="53">
        <v>379903</v>
      </c>
      <c r="D46" s="53" t="s">
        <v>2307</v>
      </c>
      <c r="E46" s="53" t="s">
        <v>2235</v>
      </c>
    </row>
    <row r="47" spans="1:5" ht="13.5" thickBot="1" x14ac:dyDescent="0.25">
      <c r="A47" s="197" t="s">
        <v>2308</v>
      </c>
      <c r="B47" s="198"/>
      <c r="C47" s="53">
        <v>379904</v>
      </c>
      <c r="D47" s="53" t="s">
        <v>2309</v>
      </c>
      <c r="E47" s="53" t="s">
        <v>2235</v>
      </c>
    </row>
    <row r="48" spans="1:5" ht="13.5" thickBot="1" x14ac:dyDescent="0.25">
      <c r="A48" s="197" t="s">
        <v>2310</v>
      </c>
      <c r="B48" s="198"/>
      <c r="C48" s="53">
        <v>379905</v>
      </c>
      <c r="D48" s="53" t="s">
        <v>2311</v>
      </c>
      <c r="E48" s="53" t="s">
        <v>2235</v>
      </c>
    </row>
    <row r="49" spans="1:5" ht="13.5" thickBot="1" x14ac:dyDescent="0.25">
      <c r="A49" s="201" t="s">
        <v>2312</v>
      </c>
      <c r="B49" s="202"/>
      <c r="C49" s="53">
        <v>379906</v>
      </c>
      <c r="D49" s="53" t="s">
        <v>2313</v>
      </c>
      <c r="E49" s="53" t="s">
        <v>2235</v>
      </c>
    </row>
    <row r="50" spans="1:5" ht="13.5" thickBot="1" x14ac:dyDescent="0.25">
      <c r="A50" s="197" t="s">
        <v>2314</v>
      </c>
      <c r="B50" s="198"/>
      <c r="C50" s="52">
        <v>379942</v>
      </c>
      <c r="D50" s="53" t="s">
        <v>2315</v>
      </c>
      <c r="E50" s="53" t="s">
        <v>2235</v>
      </c>
    </row>
    <row r="51" spans="1:5" ht="13.5" thickBot="1" x14ac:dyDescent="0.25">
      <c r="A51" s="197" t="s">
        <v>2316</v>
      </c>
      <c r="B51" s="198"/>
      <c r="C51" s="53">
        <v>379943</v>
      </c>
      <c r="D51" s="53" t="s">
        <v>2317</v>
      </c>
      <c r="E51" s="53" t="s">
        <v>2235</v>
      </c>
    </row>
    <row r="52" spans="1:5" ht="13.5" thickBot="1" x14ac:dyDescent="0.25">
      <c r="A52" s="197" t="s">
        <v>2318</v>
      </c>
      <c r="B52" s="198"/>
      <c r="C52" s="53">
        <v>379944</v>
      </c>
      <c r="D52" s="53" t="s">
        <v>2319</v>
      </c>
      <c r="E52" s="53" t="s">
        <v>2235</v>
      </c>
    </row>
    <row r="53" spans="1:5" ht="13.5" thickBot="1" x14ac:dyDescent="0.25">
      <c r="A53" s="197" t="s">
        <v>2320</v>
      </c>
      <c r="B53" s="198"/>
      <c r="C53" s="53">
        <v>379945</v>
      </c>
      <c r="D53" s="53" t="s">
        <v>2321</v>
      </c>
      <c r="E53" s="53" t="s">
        <v>2235</v>
      </c>
    </row>
    <row r="54" spans="1:5" ht="13.5" thickBot="1" x14ac:dyDescent="0.25">
      <c r="A54" s="197" t="s">
        <v>2322</v>
      </c>
      <c r="B54" s="198"/>
      <c r="C54" s="53">
        <v>379946</v>
      </c>
      <c r="D54" s="53" t="s">
        <v>2323</v>
      </c>
      <c r="E54" s="53" t="s">
        <v>2235</v>
      </c>
    </row>
    <row r="55" spans="1:5" ht="13.5" thickBot="1" x14ac:dyDescent="0.25">
      <c r="A55" s="197" t="s">
        <v>2324</v>
      </c>
      <c r="B55" s="198"/>
      <c r="C55" s="52">
        <v>379908</v>
      </c>
      <c r="D55" s="53" t="s">
        <v>2325</v>
      </c>
      <c r="E55" s="53" t="s">
        <v>2235</v>
      </c>
    </row>
    <row r="56" spans="1:5" ht="13.5" thickBot="1" x14ac:dyDescent="0.25">
      <c r="A56" s="197" t="s">
        <v>2326</v>
      </c>
      <c r="B56" s="198"/>
      <c r="C56" s="53">
        <v>379909</v>
      </c>
      <c r="D56" s="53" t="s">
        <v>2327</v>
      </c>
      <c r="E56" s="53" t="s">
        <v>2235</v>
      </c>
    </row>
    <row r="57" spans="1:5" ht="13.5" thickBot="1" x14ac:dyDescent="0.25">
      <c r="A57" s="197" t="s">
        <v>2328</v>
      </c>
      <c r="B57" s="198"/>
      <c r="C57" s="53">
        <v>379910</v>
      </c>
      <c r="D57" s="53" t="s">
        <v>2329</v>
      </c>
      <c r="E57" s="53" t="s">
        <v>2235</v>
      </c>
    </row>
    <row r="58" spans="1:5" ht="13.5" thickBot="1" x14ac:dyDescent="0.25">
      <c r="A58" s="197" t="s">
        <v>2330</v>
      </c>
      <c r="B58" s="198"/>
      <c r="C58" s="53">
        <v>379911</v>
      </c>
      <c r="D58" s="53" t="s">
        <v>2331</v>
      </c>
      <c r="E58" s="53" t="s">
        <v>2235</v>
      </c>
    </row>
    <row r="59" spans="1:5" ht="13.5" thickBot="1" x14ac:dyDescent="0.25">
      <c r="A59" s="152" t="s">
        <v>2332</v>
      </c>
      <c r="B59" s="152"/>
      <c r="C59" s="52">
        <v>379947</v>
      </c>
      <c r="D59" s="53" t="s">
        <v>2333</v>
      </c>
      <c r="E59" s="53" t="s">
        <v>2235</v>
      </c>
    </row>
    <row r="60" spans="1:5" ht="13.5" thickBot="1" x14ac:dyDescent="0.25">
      <c r="A60" s="152" t="s">
        <v>2334</v>
      </c>
      <c r="B60" s="152"/>
      <c r="C60" s="54">
        <v>379948</v>
      </c>
      <c r="D60" s="54" t="s">
        <v>2335</v>
      </c>
      <c r="E60" s="53" t="s">
        <v>2235</v>
      </c>
    </row>
    <row r="61" spans="1:5" ht="13.5" thickBot="1" x14ac:dyDescent="0.25">
      <c r="A61" s="152" t="s">
        <v>2336</v>
      </c>
      <c r="B61" s="152"/>
      <c r="C61" s="52">
        <v>379949</v>
      </c>
      <c r="D61" s="52" t="s">
        <v>2337</v>
      </c>
      <c r="E61" s="53" t="s">
        <v>2235</v>
      </c>
    </row>
    <row r="62" spans="1:5" ht="13.5" thickBot="1" x14ac:dyDescent="0.25">
      <c r="A62" s="152" t="s">
        <v>2338</v>
      </c>
      <c r="B62" s="152"/>
      <c r="C62" s="53">
        <v>379950</v>
      </c>
      <c r="D62" s="53" t="s">
        <v>2339</v>
      </c>
      <c r="E62" s="53" t="s">
        <v>2235</v>
      </c>
    </row>
    <row r="63" spans="1:5" ht="13.5" thickBot="1" x14ac:dyDescent="0.25">
      <c r="A63" s="152" t="s">
        <v>2340</v>
      </c>
      <c r="B63" s="152"/>
      <c r="C63" s="53">
        <v>379951</v>
      </c>
      <c r="D63" s="53" t="s">
        <v>2341</v>
      </c>
      <c r="E63" s="53" t="s">
        <v>2235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A63:B63"/>
    <mergeCell ref="A57:B57"/>
    <mergeCell ref="A58:B58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F2:F5"/>
    <mergeCell ref="A2:A5"/>
    <mergeCell ref="B2:B5"/>
    <mergeCell ref="C2:C5"/>
    <mergeCell ref="D2:D5"/>
    <mergeCell ref="E2:E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colBreaks count="1" manualBreakCount="1">
    <brk id="4" max="222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A3D3-72CA-481C-B7A7-655EB30E3AE0}">
  <sheetPr codeName="Foglio43">
    <pageSetUpPr fitToPage="1"/>
  </sheetPr>
  <dimension ref="A1:J73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1" sqref="A11:B73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6.42578125" customWidth="1"/>
    <col min="10" max="10" width="17.28515625" customWidth="1"/>
    <col min="11" max="11" width="16.42578125" customWidth="1"/>
    <col min="12" max="12" width="21.140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40.5" customHeight="1" x14ac:dyDescent="0.2">
      <c r="A2" s="122">
        <v>8</v>
      </c>
      <c r="B2" s="126" t="s">
        <v>68</v>
      </c>
      <c r="C2" s="122" t="s">
        <v>19</v>
      </c>
      <c r="D2" s="123" t="s">
        <v>14</v>
      </c>
      <c r="E2" s="118">
        <v>412</v>
      </c>
      <c r="F2" s="125">
        <f>ROUND(222480,2)</f>
        <v>222480</v>
      </c>
      <c r="G2" s="5">
        <v>1</v>
      </c>
      <c r="H2" s="11" t="s">
        <v>47</v>
      </c>
      <c r="I2" s="14" t="s">
        <v>1925</v>
      </c>
      <c r="J2" s="9">
        <v>460</v>
      </c>
    </row>
    <row r="3" spans="1:10" ht="18.75" customHeight="1" x14ac:dyDescent="0.2">
      <c r="A3" s="122"/>
      <c r="B3" s="127"/>
      <c r="C3" s="122"/>
      <c r="D3" s="123"/>
      <c r="E3" s="120"/>
      <c r="F3" s="125"/>
      <c r="G3" s="5">
        <v>2</v>
      </c>
      <c r="H3" s="11" t="s">
        <v>48</v>
      </c>
      <c r="I3" s="5" t="s">
        <v>2063</v>
      </c>
      <c r="J3" s="9">
        <v>320</v>
      </c>
    </row>
    <row r="4" spans="1:10" ht="18.75" customHeight="1" x14ac:dyDescent="0.2">
      <c r="A4" s="122"/>
      <c r="B4" s="127"/>
      <c r="C4" s="122"/>
      <c r="D4" s="123"/>
      <c r="E4" s="120"/>
      <c r="F4" s="125"/>
      <c r="G4" s="5">
        <v>3</v>
      </c>
      <c r="H4" s="11" t="s">
        <v>38</v>
      </c>
      <c r="I4" s="5" t="s">
        <v>2232</v>
      </c>
      <c r="J4" s="9">
        <v>345</v>
      </c>
    </row>
    <row r="5" spans="1:10" ht="51" customHeight="1" x14ac:dyDescent="0.2">
      <c r="A5" s="122"/>
      <c r="B5" s="128"/>
      <c r="C5" s="122"/>
      <c r="D5" s="123"/>
      <c r="E5" s="119"/>
      <c r="F5" s="125"/>
      <c r="G5" s="5">
        <v>4</v>
      </c>
      <c r="H5" s="11" t="s">
        <v>49</v>
      </c>
      <c r="I5" s="5" t="s">
        <v>1861</v>
      </c>
      <c r="J5" s="9">
        <v>480</v>
      </c>
    </row>
    <row r="9" spans="1:10" ht="13.5" thickBot="1" x14ac:dyDescent="0.25"/>
    <row r="10" spans="1:10" ht="13.5" thickBot="1" x14ac:dyDescent="0.25">
      <c r="A10" s="144" t="s">
        <v>34</v>
      </c>
      <c r="B10" s="143"/>
      <c r="C10" s="18" t="s">
        <v>87</v>
      </c>
      <c r="D10" s="18" t="s">
        <v>88</v>
      </c>
      <c r="E10" s="19" t="s">
        <v>89</v>
      </c>
    </row>
    <row r="11" spans="1:10" ht="13.5" thickBot="1" x14ac:dyDescent="0.25">
      <c r="A11" s="203" t="s">
        <v>2342</v>
      </c>
      <c r="B11" s="204"/>
      <c r="C11" s="26" t="s">
        <v>1862</v>
      </c>
      <c r="D11" s="26">
        <v>1985085</v>
      </c>
      <c r="E11" s="26" t="s">
        <v>1863</v>
      </c>
    </row>
    <row r="12" spans="1:10" ht="13.5" thickBot="1" x14ac:dyDescent="0.25">
      <c r="A12" s="205"/>
      <c r="B12" s="206"/>
      <c r="C12" s="26" t="s">
        <v>1864</v>
      </c>
      <c r="D12" s="26">
        <v>1985086</v>
      </c>
      <c r="E12" s="26" t="s">
        <v>1863</v>
      </c>
    </row>
    <row r="13" spans="1:10" ht="13.5" thickBot="1" x14ac:dyDescent="0.25">
      <c r="A13" s="205"/>
      <c r="B13" s="206"/>
      <c r="C13" s="26" t="s">
        <v>1865</v>
      </c>
      <c r="D13" s="26">
        <v>1985087</v>
      </c>
      <c r="E13" s="26" t="s">
        <v>1863</v>
      </c>
    </row>
    <row r="14" spans="1:10" ht="13.5" thickBot="1" x14ac:dyDescent="0.25">
      <c r="A14" s="205"/>
      <c r="B14" s="206"/>
      <c r="C14" s="26" t="s">
        <v>1866</v>
      </c>
      <c r="D14" s="26">
        <v>1985088</v>
      </c>
      <c r="E14" s="26" t="s">
        <v>1863</v>
      </c>
    </row>
    <row r="15" spans="1:10" ht="13.5" thickBot="1" x14ac:dyDescent="0.25">
      <c r="A15" s="205"/>
      <c r="B15" s="206"/>
      <c r="C15" s="26" t="s">
        <v>1867</v>
      </c>
      <c r="D15" s="26">
        <v>1985089</v>
      </c>
      <c r="E15" s="26" t="s">
        <v>1863</v>
      </c>
    </row>
    <row r="16" spans="1:10" ht="13.5" thickBot="1" x14ac:dyDescent="0.25">
      <c r="A16" s="205"/>
      <c r="B16" s="206"/>
      <c r="C16" s="26" t="s">
        <v>1868</v>
      </c>
      <c r="D16" s="26">
        <v>1985090</v>
      </c>
      <c r="E16" s="26" t="s">
        <v>1863</v>
      </c>
    </row>
    <row r="17" spans="1:5" ht="13.5" thickBot="1" x14ac:dyDescent="0.25">
      <c r="A17" s="205"/>
      <c r="B17" s="206"/>
      <c r="C17" s="26" t="s">
        <v>1869</v>
      </c>
      <c r="D17" s="26">
        <v>1985091</v>
      </c>
      <c r="E17" s="26" t="s">
        <v>1863</v>
      </c>
    </row>
    <row r="18" spans="1:5" ht="13.5" thickBot="1" x14ac:dyDescent="0.25">
      <c r="A18" s="205"/>
      <c r="B18" s="206"/>
      <c r="C18" s="26" t="s">
        <v>1870</v>
      </c>
      <c r="D18" s="26">
        <v>1985092</v>
      </c>
      <c r="E18" s="26" t="s">
        <v>1863</v>
      </c>
    </row>
    <row r="19" spans="1:5" ht="13.5" thickBot="1" x14ac:dyDescent="0.25">
      <c r="A19" s="205"/>
      <c r="B19" s="206"/>
      <c r="C19" s="26" t="s">
        <v>1871</v>
      </c>
      <c r="D19" s="26">
        <v>1985093</v>
      </c>
      <c r="E19" s="26" t="s">
        <v>1863</v>
      </c>
    </row>
    <row r="20" spans="1:5" ht="13.5" thickBot="1" x14ac:dyDescent="0.25">
      <c r="A20" s="205"/>
      <c r="B20" s="206"/>
      <c r="C20" s="26" t="s">
        <v>1872</v>
      </c>
      <c r="D20" s="26">
        <v>1985094</v>
      </c>
      <c r="E20" s="26" t="s">
        <v>1863</v>
      </c>
    </row>
    <row r="21" spans="1:5" ht="13.5" thickBot="1" x14ac:dyDescent="0.25">
      <c r="A21" s="205"/>
      <c r="B21" s="206"/>
      <c r="C21" s="26" t="s">
        <v>1873</v>
      </c>
      <c r="D21" s="26">
        <v>1985095</v>
      </c>
      <c r="E21" s="26" t="s">
        <v>1863</v>
      </c>
    </row>
    <row r="22" spans="1:5" ht="13.5" thickBot="1" x14ac:dyDescent="0.25">
      <c r="A22" s="205"/>
      <c r="B22" s="206"/>
      <c r="C22" s="26" t="s">
        <v>1874</v>
      </c>
      <c r="D22" s="26">
        <v>1985096</v>
      </c>
      <c r="E22" s="26" t="s">
        <v>1863</v>
      </c>
    </row>
    <row r="23" spans="1:5" ht="13.5" thickBot="1" x14ac:dyDescent="0.25">
      <c r="A23" s="205"/>
      <c r="B23" s="206"/>
      <c r="C23" s="26" t="s">
        <v>1875</v>
      </c>
      <c r="D23" s="26">
        <v>1985097</v>
      </c>
      <c r="E23" s="26" t="s">
        <v>1863</v>
      </c>
    </row>
    <row r="24" spans="1:5" ht="13.5" thickBot="1" x14ac:dyDescent="0.25">
      <c r="A24" s="205"/>
      <c r="B24" s="206"/>
      <c r="C24" s="26" t="s">
        <v>1876</v>
      </c>
      <c r="D24" s="26">
        <v>1985098</v>
      </c>
      <c r="E24" s="26" t="s">
        <v>1863</v>
      </c>
    </row>
    <row r="25" spans="1:5" ht="13.5" thickBot="1" x14ac:dyDescent="0.25">
      <c r="A25" s="205"/>
      <c r="B25" s="206"/>
      <c r="C25" s="26" t="s">
        <v>1877</v>
      </c>
      <c r="D25" s="26">
        <v>1985099</v>
      </c>
      <c r="E25" s="26" t="s">
        <v>1863</v>
      </c>
    </row>
    <row r="26" spans="1:5" ht="13.5" thickBot="1" x14ac:dyDescent="0.25">
      <c r="A26" s="205"/>
      <c r="B26" s="206"/>
      <c r="C26" s="26" t="s">
        <v>1878</v>
      </c>
      <c r="D26" s="26">
        <v>1985100</v>
      </c>
      <c r="E26" s="26" t="s">
        <v>1863</v>
      </c>
    </row>
    <row r="27" spans="1:5" ht="13.5" thickBot="1" x14ac:dyDescent="0.25">
      <c r="A27" s="205"/>
      <c r="B27" s="206"/>
      <c r="C27" s="26" t="s">
        <v>1879</v>
      </c>
      <c r="D27" s="26">
        <v>1985101</v>
      </c>
      <c r="E27" s="26" t="s">
        <v>1863</v>
      </c>
    </row>
    <row r="28" spans="1:5" ht="13.5" thickBot="1" x14ac:dyDescent="0.25">
      <c r="A28" s="205"/>
      <c r="B28" s="206"/>
      <c r="C28" s="26" t="s">
        <v>1880</v>
      </c>
      <c r="D28" s="26">
        <v>1985102</v>
      </c>
      <c r="E28" s="26" t="s">
        <v>1863</v>
      </c>
    </row>
    <row r="29" spans="1:5" ht="13.5" thickBot="1" x14ac:dyDescent="0.25">
      <c r="A29" s="205"/>
      <c r="B29" s="206"/>
      <c r="C29" s="26" t="s">
        <v>1881</v>
      </c>
      <c r="D29" s="26">
        <v>1985103</v>
      </c>
      <c r="E29" s="26" t="s">
        <v>1863</v>
      </c>
    </row>
    <row r="30" spans="1:5" ht="13.5" thickBot="1" x14ac:dyDescent="0.25">
      <c r="A30" s="205"/>
      <c r="B30" s="206"/>
      <c r="C30" s="26" t="s">
        <v>1882</v>
      </c>
      <c r="D30" s="26">
        <v>1985104</v>
      </c>
      <c r="E30" s="26" t="s">
        <v>1863</v>
      </c>
    </row>
    <row r="31" spans="1:5" ht="13.5" thickBot="1" x14ac:dyDescent="0.25">
      <c r="A31" s="205"/>
      <c r="B31" s="206"/>
      <c r="C31" s="26" t="s">
        <v>1883</v>
      </c>
      <c r="D31" s="26">
        <v>1985105</v>
      </c>
      <c r="E31" s="26" t="s">
        <v>1863</v>
      </c>
    </row>
    <row r="32" spans="1:5" ht="13.5" thickBot="1" x14ac:dyDescent="0.25">
      <c r="A32" s="205"/>
      <c r="B32" s="206"/>
      <c r="C32" s="26" t="s">
        <v>1884</v>
      </c>
      <c r="D32" s="26">
        <v>1985106</v>
      </c>
      <c r="E32" s="26" t="s">
        <v>1863</v>
      </c>
    </row>
    <row r="33" spans="1:5" ht="13.5" thickBot="1" x14ac:dyDescent="0.25">
      <c r="A33" s="205"/>
      <c r="B33" s="206"/>
      <c r="C33" s="26" t="s">
        <v>1885</v>
      </c>
      <c r="D33" s="26">
        <v>1985107</v>
      </c>
      <c r="E33" s="26" t="s">
        <v>1863</v>
      </c>
    </row>
    <row r="34" spans="1:5" ht="13.5" thickBot="1" x14ac:dyDescent="0.25">
      <c r="A34" s="205"/>
      <c r="B34" s="206"/>
      <c r="C34" s="26" t="s">
        <v>1886</v>
      </c>
      <c r="D34" s="26">
        <v>1985108</v>
      </c>
      <c r="E34" s="26" t="s">
        <v>1863</v>
      </c>
    </row>
    <row r="35" spans="1:5" ht="13.5" thickBot="1" x14ac:dyDescent="0.25">
      <c r="A35" s="205"/>
      <c r="B35" s="206"/>
      <c r="C35" s="26" t="s">
        <v>1887</v>
      </c>
      <c r="D35" s="26">
        <v>1985109</v>
      </c>
      <c r="E35" s="26" t="s">
        <v>1863</v>
      </c>
    </row>
    <row r="36" spans="1:5" ht="13.5" thickBot="1" x14ac:dyDescent="0.25">
      <c r="A36" s="205"/>
      <c r="B36" s="206"/>
      <c r="C36" s="26" t="s">
        <v>1888</v>
      </c>
      <c r="D36" s="26">
        <v>1985110</v>
      </c>
      <c r="E36" s="26" t="s">
        <v>1863</v>
      </c>
    </row>
    <row r="37" spans="1:5" ht="13.5" thickBot="1" x14ac:dyDescent="0.25">
      <c r="A37" s="205"/>
      <c r="B37" s="206"/>
      <c r="C37" s="26" t="s">
        <v>1889</v>
      </c>
      <c r="D37" s="26">
        <v>1985111</v>
      </c>
      <c r="E37" s="26" t="s">
        <v>1863</v>
      </c>
    </row>
    <row r="38" spans="1:5" ht="13.5" thickBot="1" x14ac:dyDescent="0.25">
      <c r="A38" s="205"/>
      <c r="B38" s="206"/>
      <c r="C38" s="26" t="s">
        <v>1890</v>
      </c>
      <c r="D38" s="26">
        <v>1985112</v>
      </c>
      <c r="E38" s="26" t="s">
        <v>1863</v>
      </c>
    </row>
    <row r="39" spans="1:5" ht="13.5" thickBot="1" x14ac:dyDescent="0.25">
      <c r="A39" s="205"/>
      <c r="B39" s="206"/>
      <c r="C39" s="26" t="s">
        <v>1891</v>
      </c>
      <c r="D39" s="26">
        <v>1985113</v>
      </c>
      <c r="E39" s="26" t="s">
        <v>1863</v>
      </c>
    </row>
    <row r="40" spans="1:5" ht="13.5" thickBot="1" x14ac:dyDescent="0.25">
      <c r="A40" s="205"/>
      <c r="B40" s="206"/>
      <c r="C40" s="26" t="s">
        <v>1892</v>
      </c>
      <c r="D40" s="26">
        <v>1985114</v>
      </c>
      <c r="E40" s="26" t="s">
        <v>1863</v>
      </c>
    </row>
    <row r="41" spans="1:5" ht="13.5" thickBot="1" x14ac:dyDescent="0.25">
      <c r="A41" s="205"/>
      <c r="B41" s="206"/>
      <c r="C41" s="26" t="s">
        <v>1893</v>
      </c>
      <c r="D41" s="26">
        <v>1985115</v>
      </c>
      <c r="E41" s="26" t="s">
        <v>1863</v>
      </c>
    </row>
    <row r="42" spans="1:5" ht="13.5" thickBot="1" x14ac:dyDescent="0.25">
      <c r="A42" s="205"/>
      <c r="B42" s="206"/>
      <c r="C42" s="26" t="s">
        <v>1894</v>
      </c>
      <c r="D42" s="26">
        <v>1985116</v>
      </c>
      <c r="E42" s="26" t="s">
        <v>1863</v>
      </c>
    </row>
    <row r="43" spans="1:5" ht="13.5" thickBot="1" x14ac:dyDescent="0.25">
      <c r="A43" s="205"/>
      <c r="B43" s="206"/>
      <c r="C43" s="26" t="s">
        <v>1895</v>
      </c>
      <c r="D43" s="26">
        <v>1985117</v>
      </c>
      <c r="E43" s="26" t="s">
        <v>1863</v>
      </c>
    </row>
    <row r="44" spans="1:5" ht="13.5" thickBot="1" x14ac:dyDescent="0.25">
      <c r="A44" s="205"/>
      <c r="B44" s="206"/>
      <c r="C44" s="26" t="s">
        <v>1896</v>
      </c>
      <c r="D44" s="26">
        <v>1985118</v>
      </c>
      <c r="E44" s="26" t="s">
        <v>1863</v>
      </c>
    </row>
    <row r="45" spans="1:5" ht="13.5" thickBot="1" x14ac:dyDescent="0.25">
      <c r="A45" s="205"/>
      <c r="B45" s="206"/>
      <c r="C45" s="26" t="s">
        <v>1897</v>
      </c>
      <c r="D45" s="26">
        <v>1985119</v>
      </c>
      <c r="E45" s="26" t="s">
        <v>1863</v>
      </c>
    </row>
    <row r="46" spans="1:5" ht="13.5" thickBot="1" x14ac:dyDescent="0.25">
      <c r="A46" s="205"/>
      <c r="B46" s="206"/>
      <c r="C46" s="26" t="s">
        <v>1898</v>
      </c>
      <c r="D46" s="26">
        <v>1985120</v>
      </c>
      <c r="E46" s="26" t="s">
        <v>1863</v>
      </c>
    </row>
    <row r="47" spans="1:5" ht="13.5" thickBot="1" x14ac:dyDescent="0.25">
      <c r="A47" s="205"/>
      <c r="B47" s="206"/>
      <c r="C47" s="26" t="s">
        <v>1899</v>
      </c>
      <c r="D47" s="26">
        <v>1985121</v>
      </c>
      <c r="E47" s="26" t="s">
        <v>1863</v>
      </c>
    </row>
    <row r="48" spans="1:5" ht="13.5" thickBot="1" x14ac:dyDescent="0.25">
      <c r="A48" s="205"/>
      <c r="B48" s="206"/>
      <c r="C48" s="26" t="s">
        <v>1900</v>
      </c>
      <c r="D48" s="26">
        <v>1985122</v>
      </c>
      <c r="E48" s="26" t="s">
        <v>1863</v>
      </c>
    </row>
    <row r="49" spans="1:5" ht="13.5" thickBot="1" x14ac:dyDescent="0.25">
      <c r="A49" s="205"/>
      <c r="B49" s="206"/>
      <c r="C49" s="26" t="s">
        <v>1901</v>
      </c>
      <c r="D49" s="26">
        <v>1985123</v>
      </c>
      <c r="E49" s="26" t="s">
        <v>1863</v>
      </c>
    </row>
    <row r="50" spans="1:5" ht="13.5" thickBot="1" x14ac:dyDescent="0.25">
      <c r="A50" s="205"/>
      <c r="B50" s="206"/>
      <c r="C50" s="26" t="s">
        <v>1902</v>
      </c>
      <c r="D50" s="26">
        <v>1985124</v>
      </c>
      <c r="E50" s="26" t="s">
        <v>1863</v>
      </c>
    </row>
    <row r="51" spans="1:5" ht="13.5" thickBot="1" x14ac:dyDescent="0.25">
      <c r="A51" s="205"/>
      <c r="B51" s="206"/>
      <c r="C51" s="26" t="s">
        <v>1903</v>
      </c>
      <c r="D51" s="26">
        <v>1985125</v>
      </c>
      <c r="E51" s="26" t="s">
        <v>1863</v>
      </c>
    </row>
    <row r="52" spans="1:5" ht="13.5" thickBot="1" x14ac:dyDescent="0.25">
      <c r="A52" s="205"/>
      <c r="B52" s="206"/>
      <c r="C52" s="26" t="s">
        <v>1904</v>
      </c>
      <c r="D52" s="26">
        <v>1985126</v>
      </c>
      <c r="E52" s="26" t="s">
        <v>1863</v>
      </c>
    </row>
    <row r="53" spans="1:5" ht="13.5" thickBot="1" x14ac:dyDescent="0.25">
      <c r="A53" s="205"/>
      <c r="B53" s="206"/>
      <c r="C53" s="26" t="s">
        <v>1905</v>
      </c>
      <c r="D53" s="26">
        <v>1985127</v>
      </c>
      <c r="E53" s="26" t="s">
        <v>1863</v>
      </c>
    </row>
    <row r="54" spans="1:5" ht="13.5" thickBot="1" x14ac:dyDescent="0.25">
      <c r="A54" s="205"/>
      <c r="B54" s="206"/>
      <c r="C54" s="26" t="s">
        <v>1906</v>
      </c>
      <c r="D54" s="26">
        <v>1985128</v>
      </c>
      <c r="E54" s="26" t="s">
        <v>1863</v>
      </c>
    </row>
    <row r="55" spans="1:5" ht="13.5" thickBot="1" x14ac:dyDescent="0.25">
      <c r="A55" s="205"/>
      <c r="B55" s="206"/>
      <c r="C55" s="26" t="s">
        <v>1907</v>
      </c>
      <c r="D55" s="26">
        <v>1985129</v>
      </c>
      <c r="E55" s="26" t="s">
        <v>1863</v>
      </c>
    </row>
    <row r="56" spans="1:5" ht="13.5" thickBot="1" x14ac:dyDescent="0.25">
      <c r="A56" s="205"/>
      <c r="B56" s="206"/>
      <c r="C56" s="26" t="s">
        <v>1908</v>
      </c>
      <c r="D56" s="26">
        <v>1985130</v>
      </c>
      <c r="E56" s="26" t="s">
        <v>1863</v>
      </c>
    </row>
    <row r="57" spans="1:5" ht="13.5" thickBot="1" x14ac:dyDescent="0.25">
      <c r="A57" s="205"/>
      <c r="B57" s="206"/>
      <c r="C57" s="26" t="s">
        <v>1909</v>
      </c>
      <c r="D57" s="26">
        <v>1985131</v>
      </c>
      <c r="E57" s="26" t="s">
        <v>1863</v>
      </c>
    </row>
    <row r="58" spans="1:5" ht="13.5" thickBot="1" x14ac:dyDescent="0.25">
      <c r="A58" s="205"/>
      <c r="B58" s="206"/>
      <c r="C58" s="26" t="s">
        <v>1910</v>
      </c>
      <c r="D58" s="26">
        <v>1985132</v>
      </c>
      <c r="E58" s="26" t="s">
        <v>1863</v>
      </c>
    </row>
    <row r="59" spans="1:5" ht="13.5" thickBot="1" x14ac:dyDescent="0.25">
      <c r="A59" s="205"/>
      <c r="B59" s="206"/>
      <c r="C59" s="26" t="s">
        <v>1911</v>
      </c>
      <c r="D59" s="26">
        <v>1985133</v>
      </c>
      <c r="E59" s="26" t="s">
        <v>1863</v>
      </c>
    </row>
    <row r="60" spans="1:5" ht="13.5" thickBot="1" x14ac:dyDescent="0.25">
      <c r="A60" s="205"/>
      <c r="B60" s="206"/>
      <c r="C60" s="26" t="s">
        <v>1912</v>
      </c>
      <c r="D60" s="26">
        <v>1985134</v>
      </c>
      <c r="E60" s="26" t="s">
        <v>1863</v>
      </c>
    </row>
    <row r="61" spans="1:5" ht="13.5" thickBot="1" x14ac:dyDescent="0.25">
      <c r="A61" s="205"/>
      <c r="B61" s="206"/>
      <c r="C61" s="26" t="s">
        <v>1913</v>
      </c>
      <c r="D61" s="26">
        <v>1985135</v>
      </c>
      <c r="E61" s="26" t="s">
        <v>1863</v>
      </c>
    </row>
    <row r="62" spans="1:5" ht="13.5" thickBot="1" x14ac:dyDescent="0.25">
      <c r="A62" s="205"/>
      <c r="B62" s="206"/>
      <c r="C62" s="26" t="s">
        <v>1914</v>
      </c>
      <c r="D62" s="26">
        <v>1985136</v>
      </c>
      <c r="E62" s="26" t="s">
        <v>1863</v>
      </c>
    </row>
    <row r="63" spans="1:5" ht="13.5" thickBot="1" x14ac:dyDescent="0.25">
      <c r="A63" s="205"/>
      <c r="B63" s="206"/>
      <c r="C63" s="26" t="s">
        <v>1915</v>
      </c>
      <c r="D63" s="26">
        <v>1985137</v>
      </c>
      <c r="E63" s="26" t="s">
        <v>1863</v>
      </c>
    </row>
    <row r="64" spans="1:5" ht="13.5" thickBot="1" x14ac:dyDescent="0.25">
      <c r="A64" s="205"/>
      <c r="B64" s="206"/>
      <c r="C64" s="26" t="s">
        <v>1916</v>
      </c>
      <c r="D64" s="26">
        <v>1985138</v>
      </c>
      <c r="E64" s="26" t="s">
        <v>1863</v>
      </c>
    </row>
    <row r="65" spans="1:5" ht="13.5" thickBot="1" x14ac:dyDescent="0.25">
      <c r="A65" s="205"/>
      <c r="B65" s="206"/>
      <c r="C65" s="26" t="s">
        <v>1917</v>
      </c>
      <c r="D65" s="26">
        <v>1985139</v>
      </c>
      <c r="E65" s="26" t="s">
        <v>1863</v>
      </c>
    </row>
    <row r="66" spans="1:5" ht="13.5" thickBot="1" x14ac:dyDescent="0.25">
      <c r="A66" s="205"/>
      <c r="B66" s="206"/>
      <c r="C66" s="26" t="s">
        <v>1918</v>
      </c>
      <c r="D66" s="26">
        <v>1985140</v>
      </c>
      <c r="E66" s="26" t="s">
        <v>1863</v>
      </c>
    </row>
    <row r="67" spans="1:5" ht="13.5" thickBot="1" x14ac:dyDescent="0.25">
      <c r="A67" s="205"/>
      <c r="B67" s="206"/>
      <c r="C67" s="26" t="s">
        <v>1919</v>
      </c>
      <c r="D67" s="26">
        <v>1985141</v>
      </c>
      <c r="E67" s="26" t="s">
        <v>1863</v>
      </c>
    </row>
    <row r="68" spans="1:5" ht="13.5" thickBot="1" x14ac:dyDescent="0.25">
      <c r="A68" s="205"/>
      <c r="B68" s="206"/>
      <c r="C68" s="26" t="s">
        <v>1920</v>
      </c>
      <c r="D68" s="26">
        <v>1985142</v>
      </c>
      <c r="E68" s="26" t="s">
        <v>1863</v>
      </c>
    </row>
    <row r="69" spans="1:5" ht="13.5" thickBot="1" x14ac:dyDescent="0.25">
      <c r="A69" s="205"/>
      <c r="B69" s="206"/>
      <c r="C69" s="26" t="s">
        <v>1921</v>
      </c>
      <c r="D69" s="26">
        <v>1985143</v>
      </c>
      <c r="E69" s="26" t="s">
        <v>1863</v>
      </c>
    </row>
    <row r="70" spans="1:5" ht="13.5" thickBot="1" x14ac:dyDescent="0.25">
      <c r="A70" s="205"/>
      <c r="B70" s="206"/>
      <c r="C70" s="26" t="s">
        <v>1922</v>
      </c>
      <c r="D70" s="26">
        <v>1985144</v>
      </c>
      <c r="E70" s="26" t="s">
        <v>1863</v>
      </c>
    </row>
    <row r="71" spans="1:5" ht="13.5" thickBot="1" x14ac:dyDescent="0.25">
      <c r="A71" s="205"/>
      <c r="B71" s="206"/>
      <c r="C71" s="26" t="s">
        <v>1923</v>
      </c>
      <c r="D71" s="26">
        <v>1985145</v>
      </c>
      <c r="E71" s="26" t="s">
        <v>1863</v>
      </c>
    </row>
    <row r="72" spans="1:5" ht="13.5" thickBot="1" x14ac:dyDescent="0.25">
      <c r="A72" s="205"/>
      <c r="B72" s="206"/>
      <c r="C72" s="26" t="s">
        <v>1924</v>
      </c>
      <c r="D72" s="26">
        <v>1985146</v>
      </c>
      <c r="E72" s="26" t="s">
        <v>1863</v>
      </c>
    </row>
    <row r="73" spans="1:5" ht="13.5" thickBot="1" x14ac:dyDescent="0.25">
      <c r="A73" s="207"/>
      <c r="B73" s="208"/>
      <c r="C73" s="26"/>
      <c r="D73" s="26"/>
      <c r="E73" s="26"/>
    </row>
  </sheetData>
  <sheetProtection formatCells="0" formatColumns="0" formatRows="0" insertColumns="0" insertRows="0" insertHyperlinks="0" deleteColumns="0" deleteRows="0" sort="0" autoFilter="0" pivotTables="0"/>
  <mergeCells count="8">
    <mergeCell ref="D2:D5"/>
    <mergeCell ref="E2:E5"/>
    <mergeCell ref="F2:F5"/>
    <mergeCell ref="A11:B73"/>
    <mergeCell ref="A10:B10"/>
    <mergeCell ref="A2:A5"/>
    <mergeCell ref="B2:B5"/>
    <mergeCell ref="C2:C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colBreaks count="1" manualBreakCount="1">
    <brk id="4" max="222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34CB-0BA7-4FD8-96AD-C52FEC3A43DA}">
  <sheetPr codeName="Foglio23">
    <pageSetUpPr fitToPage="1"/>
  </sheetPr>
  <dimension ref="A1:J103"/>
  <sheetViews>
    <sheetView view="pageBreakPreview" zoomScale="80" zoomScaleNormal="80" zoomScaleSheetLayoutView="80" workbookViewId="0">
      <pane xSplit="4" ySplit="1" topLeftCell="G97" activePane="bottomRight" state="frozen"/>
      <selection pane="topRight" activeCell="E1" sqref="E1"/>
      <selection pane="bottomLeft" activeCell="A2" sqref="A2"/>
      <selection pane="bottomRight" activeCell="F7" sqref="F7:M125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22.28515625" customWidth="1"/>
    <col min="10" max="10" width="17.28515625" customWidth="1"/>
    <col min="11" max="11" width="19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63" customHeight="1" x14ac:dyDescent="0.2">
      <c r="A2" s="122">
        <v>9</v>
      </c>
      <c r="B2" s="122" t="s">
        <v>69</v>
      </c>
      <c r="C2" s="122" t="s">
        <v>20</v>
      </c>
      <c r="D2" s="123" t="s">
        <v>14</v>
      </c>
      <c r="E2" s="118">
        <v>490</v>
      </c>
      <c r="F2" s="125">
        <f>ROUND(284200,2)</f>
        <v>284200</v>
      </c>
      <c r="G2" s="5">
        <v>1</v>
      </c>
      <c r="H2" s="11" t="s">
        <v>38</v>
      </c>
      <c r="I2" s="5" t="s">
        <v>2343</v>
      </c>
      <c r="J2" s="6">
        <v>470</v>
      </c>
    </row>
    <row r="3" spans="1:10" ht="64.5" customHeight="1" x14ac:dyDescent="0.2">
      <c r="A3" s="122"/>
      <c r="B3" s="122"/>
      <c r="C3" s="122"/>
      <c r="D3" s="123"/>
      <c r="E3" s="119"/>
      <c r="F3" s="125"/>
      <c r="G3" s="5">
        <v>2</v>
      </c>
      <c r="H3" s="11" t="s">
        <v>50</v>
      </c>
      <c r="I3" s="5" t="s">
        <v>2504</v>
      </c>
      <c r="J3" s="9">
        <v>500</v>
      </c>
    </row>
    <row r="6" spans="1:10" ht="13.5" thickBot="1" x14ac:dyDescent="0.25"/>
    <row r="7" spans="1:10" x14ac:dyDescent="0.2">
      <c r="A7" s="113" t="s">
        <v>34</v>
      </c>
      <c r="B7" s="114"/>
      <c r="C7" s="27" t="s">
        <v>87</v>
      </c>
      <c r="D7" s="27" t="s">
        <v>88</v>
      </c>
      <c r="E7" s="17" t="s">
        <v>89</v>
      </c>
    </row>
    <row r="8" spans="1:10" ht="13.15" customHeight="1" x14ac:dyDescent="0.2">
      <c r="A8" s="152" t="s">
        <v>2344</v>
      </c>
      <c r="B8" s="152"/>
      <c r="C8" s="55">
        <v>430437</v>
      </c>
      <c r="D8" s="56" t="s">
        <v>2345</v>
      </c>
      <c r="E8" s="28" t="s">
        <v>2235</v>
      </c>
    </row>
    <row r="9" spans="1:10" ht="13.15" customHeight="1" x14ac:dyDescent="0.2">
      <c r="A9" s="152" t="s">
        <v>2346</v>
      </c>
      <c r="B9" s="152"/>
      <c r="C9" s="55">
        <v>430438</v>
      </c>
      <c r="D9" s="56" t="s">
        <v>2347</v>
      </c>
      <c r="E9" s="28" t="s">
        <v>2235</v>
      </c>
    </row>
    <row r="10" spans="1:10" ht="13.15" customHeight="1" x14ac:dyDescent="0.2">
      <c r="A10" s="152" t="s">
        <v>2348</v>
      </c>
      <c r="B10" s="152"/>
      <c r="C10" s="55">
        <v>430439</v>
      </c>
      <c r="D10" s="56" t="s">
        <v>2349</v>
      </c>
      <c r="E10" s="28" t="s">
        <v>2235</v>
      </c>
    </row>
    <row r="11" spans="1:10" ht="13.15" customHeight="1" x14ac:dyDescent="0.2">
      <c r="A11" s="152" t="s">
        <v>2350</v>
      </c>
      <c r="B11" s="152"/>
      <c r="C11" s="55">
        <v>430440</v>
      </c>
      <c r="D11" s="56" t="s">
        <v>2351</v>
      </c>
      <c r="E11" s="28" t="s">
        <v>2235</v>
      </c>
    </row>
    <row r="12" spans="1:10" ht="13.15" customHeight="1" x14ac:dyDescent="0.2">
      <c r="A12" s="152" t="s">
        <v>2352</v>
      </c>
      <c r="B12" s="152"/>
      <c r="C12" s="55">
        <v>430441</v>
      </c>
      <c r="D12" s="56" t="s">
        <v>2353</v>
      </c>
      <c r="E12" s="28" t="s">
        <v>2235</v>
      </c>
    </row>
    <row r="13" spans="1:10" ht="13.15" customHeight="1" x14ac:dyDescent="0.2">
      <c r="A13" s="152" t="s">
        <v>2354</v>
      </c>
      <c r="B13" s="152"/>
      <c r="C13" s="55">
        <v>430442</v>
      </c>
      <c r="D13" s="56" t="s">
        <v>2355</v>
      </c>
      <c r="E13" s="28" t="s">
        <v>2235</v>
      </c>
    </row>
    <row r="14" spans="1:10" ht="13.15" customHeight="1" x14ac:dyDescent="0.2">
      <c r="A14" s="152" t="s">
        <v>2356</v>
      </c>
      <c r="B14" s="152"/>
      <c r="C14" s="55">
        <v>430443</v>
      </c>
      <c r="D14" s="56" t="s">
        <v>2357</v>
      </c>
      <c r="E14" s="28" t="s">
        <v>2235</v>
      </c>
    </row>
    <row r="15" spans="1:10" ht="13.15" customHeight="1" x14ac:dyDescent="0.2">
      <c r="A15" s="152" t="s">
        <v>2358</v>
      </c>
      <c r="B15" s="152"/>
      <c r="C15" s="55">
        <v>430444</v>
      </c>
      <c r="D15" s="56" t="s">
        <v>2359</v>
      </c>
      <c r="E15" s="28" t="s">
        <v>2235</v>
      </c>
    </row>
    <row r="16" spans="1:10" ht="13.15" customHeight="1" x14ac:dyDescent="0.2">
      <c r="A16" s="152" t="s">
        <v>2360</v>
      </c>
      <c r="B16" s="152"/>
      <c r="C16" s="55">
        <v>430445</v>
      </c>
      <c r="D16" s="56" t="s">
        <v>2361</v>
      </c>
      <c r="E16" s="28" t="s">
        <v>2235</v>
      </c>
    </row>
    <row r="17" spans="1:5" ht="13.15" customHeight="1" x14ac:dyDescent="0.2">
      <c r="A17" s="152" t="s">
        <v>2362</v>
      </c>
      <c r="B17" s="152"/>
      <c r="C17" s="55">
        <v>430446</v>
      </c>
      <c r="D17" s="56" t="s">
        <v>2363</v>
      </c>
      <c r="E17" s="28" t="s">
        <v>2235</v>
      </c>
    </row>
    <row r="18" spans="1:5" ht="13.15" customHeight="1" x14ac:dyDescent="0.2">
      <c r="A18" s="152" t="s">
        <v>2364</v>
      </c>
      <c r="B18" s="152"/>
      <c r="C18" s="55">
        <v>430447</v>
      </c>
      <c r="D18" s="56" t="s">
        <v>2365</v>
      </c>
      <c r="E18" s="28" t="s">
        <v>2235</v>
      </c>
    </row>
    <row r="19" spans="1:5" ht="13.15" customHeight="1" x14ac:dyDescent="0.2">
      <c r="A19" s="152" t="s">
        <v>2366</v>
      </c>
      <c r="B19" s="152"/>
      <c r="C19" s="55">
        <v>430448</v>
      </c>
      <c r="D19" s="56" t="s">
        <v>2367</v>
      </c>
      <c r="E19" s="28" t="s">
        <v>2235</v>
      </c>
    </row>
    <row r="20" spans="1:5" ht="13.15" customHeight="1" x14ac:dyDescent="0.2">
      <c r="A20" s="152" t="s">
        <v>2368</v>
      </c>
      <c r="B20" s="152"/>
      <c r="C20" s="55">
        <v>430449</v>
      </c>
      <c r="D20" s="56" t="s">
        <v>2369</v>
      </c>
      <c r="E20" s="28" t="s">
        <v>2235</v>
      </c>
    </row>
    <row r="21" spans="1:5" ht="13.15" customHeight="1" x14ac:dyDescent="0.2">
      <c r="A21" s="152" t="s">
        <v>2370</v>
      </c>
      <c r="B21" s="152"/>
      <c r="C21" s="55">
        <v>430450</v>
      </c>
      <c r="D21" s="56" t="s">
        <v>2371</v>
      </c>
      <c r="E21" s="28" t="s">
        <v>2235</v>
      </c>
    </row>
    <row r="22" spans="1:5" ht="13.15" customHeight="1" x14ac:dyDescent="0.2">
      <c r="A22" s="152" t="s">
        <v>2372</v>
      </c>
      <c r="B22" s="152"/>
      <c r="C22" s="55">
        <v>430451</v>
      </c>
      <c r="D22" s="56" t="s">
        <v>2373</v>
      </c>
      <c r="E22" s="28" t="s">
        <v>2235</v>
      </c>
    </row>
    <row r="23" spans="1:5" ht="13.15" customHeight="1" x14ac:dyDescent="0.2">
      <c r="A23" s="152" t="s">
        <v>2374</v>
      </c>
      <c r="B23" s="152"/>
      <c r="C23" s="55">
        <v>430452</v>
      </c>
      <c r="D23" s="56" t="s">
        <v>2375</v>
      </c>
      <c r="E23" s="28" t="s">
        <v>2235</v>
      </c>
    </row>
    <row r="24" spans="1:5" ht="13.15" customHeight="1" x14ac:dyDescent="0.2">
      <c r="A24" s="152" t="s">
        <v>2376</v>
      </c>
      <c r="B24" s="152"/>
      <c r="C24" s="55">
        <v>430453</v>
      </c>
      <c r="D24" s="56" t="s">
        <v>2377</v>
      </c>
      <c r="E24" s="28" t="s">
        <v>2235</v>
      </c>
    </row>
    <row r="25" spans="1:5" ht="13.15" customHeight="1" x14ac:dyDescent="0.2">
      <c r="A25" s="152" t="s">
        <v>2378</v>
      </c>
      <c r="B25" s="152"/>
      <c r="C25" s="55">
        <v>430454</v>
      </c>
      <c r="D25" s="56" t="s">
        <v>2379</v>
      </c>
      <c r="E25" s="28" t="s">
        <v>2235</v>
      </c>
    </row>
    <row r="26" spans="1:5" ht="13.15" customHeight="1" x14ac:dyDescent="0.2">
      <c r="A26" s="152" t="s">
        <v>2380</v>
      </c>
      <c r="B26" s="152"/>
      <c r="C26" s="55">
        <v>430455</v>
      </c>
      <c r="D26" s="56" t="s">
        <v>2381</v>
      </c>
      <c r="E26" s="28" t="s">
        <v>2235</v>
      </c>
    </row>
    <row r="27" spans="1:5" ht="13.15" customHeight="1" x14ac:dyDescent="0.2">
      <c r="A27" s="152" t="s">
        <v>2382</v>
      </c>
      <c r="B27" s="152"/>
      <c r="C27" s="55">
        <v>430456</v>
      </c>
      <c r="D27" s="56" t="s">
        <v>2383</v>
      </c>
      <c r="E27" s="28" t="s">
        <v>2235</v>
      </c>
    </row>
    <row r="28" spans="1:5" ht="13.15" customHeight="1" x14ac:dyDescent="0.2">
      <c r="A28" s="152" t="s">
        <v>2384</v>
      </c>
      <c r="B28" s="152"/>
      <c r="C28" s="55">
        <v>430457</v>
      </c>
      <c r="D28" s="56" t="s">
        <v>2385</v>
      </c>
      <c r="E28" s="28" t="s">
        <v>2235</v>
      </c>
    </row>
    <row r="29" spans="1:5" ht="13.15" customHeight="1" x14ac:dyDescent="0.2">
      <c r="A29" s="152" t="s">
        <v>2386</v>
      </c>
      <c r="B29" s="152"/>
      <c r="C29" s="55">
        <v>430458</v>
      </c>
      <c r="D29" s="56" t="s">
        <v>2387</v>
      </c>
      <c r="E29" s="28" t="s">
        <v>2235</v>
      </c>
    </row>
    <row r="30" spans="1:5" ht="13.15" customHeight="1" x14ac:dyDescent="0.2">
      <c r="A30" s="152" t="s">
        <v>2388</v>
      </c>
      <c r="B30" s="152"/>
      <c r="C30" s="55">
        <v>430459</v>
      </c>
      <c r="D30" s="56" t="s">
        <v>2389</v>
      </c>
      <c r="E30" s="28" t="s">
        <v>2235</v>
      </c>
    </row>
    <row r="31" spans="1:5" ht="13.15" customHeight="1" x14ac:dyDescent="0.2">
      <c r="A31" s="152" t="s">
        <v>2390</v>
      </c>
      <c r="B31" s="152"/>
      <c r="C31" s="55">
        <v>430460</v>
      </c>
      <c r="D31" s="56" t="s">
        <v>2391</v>
      </c>
      <c r="E31" s="28" t="s">
        <v>2235</v>
      </c>
    </row>
    <row r="32" spans="1:5" ht="13.15" customHeight="1" x14ac:dyDescent="0.2">
      <c r="A32" s="152" t="s">
        <v>2392</v>
      </c>
      <c r="B32" s="152"/>
      <c r="C32" s="55">
        <v>430461</v>
      </c>
      <c r="D32" s="56" t="s">
        <v>2393</v>
      </c>
      <c r="E32" s="28" t="s">
        <v>2235</v>
      </c>
    </row>
    <row r="33" spans="1:5" ht="13.15" customHeight="1" x14ac:dyDescent="0.2">
      <c r="A33" s="152" t="s">
        <v>2394</v>
      </c>
      <c r="B33" s="152"/>
      <c r="C33" s="55">
        <v>430462</v>
      </c>
      <c r="D33" s="56" t="s">
        <v>2395</v>
      </c>
      <c r="E33" s="28" t="s">
        <v>2235</v>
      </c>
    </row>
    <row r="34" spans="1:5" ht="13.15" customHeight="1" x14ac:dyDescent="0.2">
      <c r="A34" s="152" t="s">
        <v>2396</v>
      </c>
      <c r="B34" s="152"/>
      <c r="C34" s="55">
        <v>430463</v>
      </c>
      <c r="D34" s="56" t="s">
        <v>2397</v>
      </c>
      <c r="E34" s="28" t="s">
        <v>2235</v>
      </c>
    </row>
    <row r="35" spans="1:5" ht="13.15" customHeight="1" x14ac:dyDescent="0.2">
      <c r="A35" s="152" t="s">
        <v>2398</v>
      </c>
      <c r="B35" s="152"/>
      <c r="C35" s="55">
        <v>430464</v>
      </c>
      <c r="D35" s="56" t="s">
        <v>2399</v>
      </c>
      <c r="E35" s="28" t="s">
        <v>2235</v>
      </c>
    </row>
    <row r="36" spans="1:5" ht="13.15" customHeight="1" x14ac:dyDescent="0.2">
      <c r="A36" s="152" t="s">
        <v>2400</v>
      </c>
      <c r="B36" s="152"/>
      <c r="C36" s="55">
        <v>430465</v>
      </c>
      <c r="D36" s="56" t="s">
        <v>2401</v>
      </c>
      <c r="E36" s="28" t="s">
        <v>2235</v>
      </c>
    </row>
    <row r="37" spans="1:5" ht="13.15" customHeight="1" x14ac:dyDescent="0.2">
      <c r="A37" s="152" t="s">
        <v>2402</v>
      </c>
      <c r="B37" s="152"/>
      <c r="C37" s="55">
        <v>430466</v>
      </c>
      <c r="D37" s="56" t="s">
        <v>2403</v>
      </c>
      <c r="E37" s="28" t="s">
        <v>2235</v>
      </c>
    </row>
    <row r="38" spans="1:5" ht="13.15" customHeight="1" x14ac:dyDescent="0.2">
      <c r="A38" s="152" t="s">
        <v>2404</v>
      </c>
      <c r="B38" s="152"/>
      <c r="C38" s="55">
        <v>430467</v>
      </c>
      <c r="D38" s="56" t="s">
        <v>2405</v>
      </c>
      <c r="E38" s="28" t="s">
        <v>2235</v>
      </c>
    </row>
    <row r="39" spans="1:5" ht="13.15" customHeight="1" x14ac:dyDescent="0.2">
      <c r="A39" s="152" t="s">
        <v>2406</v>
      </c>
      <c r="B39" s="152"/>
      <c r="C39" s="55">
        <v>430468</v>
      </c>
      <c r="D39" s="56" t="s">
        <v>2407</v>
      </c>
      <c r="E39" s="28" t="s">
        <v>2235</v>
      </c>
    </row>
    <row r="40" spans="1:5" ht="13.15" customHeight="1" x14ac:dyDescent="0.2">
      <c r="A40" s="152" t="s">
        <v>2408</v>
      </c>
      <c r="B40" s="152"/>
      <c r="C40" s="55">
        <v>430469</v>
      </c>
      <c r="D40" s="56" t="s">
        <v>2409</v>
      </c>
      <c r="E40" s="28" t="s">
        <v>2235</v>
      </c>
    </row>
    <row r="41" spans="1:5" ht="13.15" customHeight="1" x14ac:dyDescent="0.2">
      <c r="A41" s="152" t="s">
        <v>2410</v>
      </c>
      <c r="B41" s="152"/>
      <c r="C41" s="55">
        <v>430470</v>
      </c>
      <c r="D41" s="56" t="s">
        <v>2411</v>
      </c>
      <c r="E41" s="28" t="s">
        <v>2235</v>
      </c>
    </row>
    <row r="42" spans="1:5" ht="13.15" customHeight="1" x14ac:dyDescent="0.2">
      <c r="A42" s="152" t="s">
        <v>2412</v>
      </c>
      <c r="B42" s="152"/>
      <c r="C42" s="55">
        <v>430471</v>
      </c>
      <c r="D42" s="56" t="s">
        <v>2413</v>
      </c>
      <c r="E42" s="28" t="s">
        <v>2235</v>
      </c>
    </row>
    <row r="43" spans="1:5" ht="13.15" customHeight="1" x14ac:dyDescent="0.2">
      <c r="A43" s="152" t="s">
        <v>2414</v>
      </c>
      <c r="B43" s="152"/>
      <c r="C43" s="55">
        <v>430472</v>
      </c>
      <c r="D43" s="56" t="s">
        <v>2415</v>
      </c>
      <c r="E43" s="28" t="s">
        <v>2235</v>
      </c>
    </row>
    <row r="44" spans="1:5" ht="13.15" customHeight="1" x14ac:dyDescent="0.2">
      <c r="A44" s="152" t="s">
        <v>2416</v>
      </c>
      <c r="B44" s="152"/>
      <c r="C44" s="55">
        <v>430473</v>
      </c>
      <c r="D44" s="56" t="s">
        <v>2417</v>
      </c>
      <c r="E44" s="28" t="s">
        <v>2235</v>
      </c>
    </row>
    <row r="45" spans="1:5" ht="13.15" customHeight="1" x14ac:dyDescent="0.2">
      <c r="A45" s="152" t="s">
        <v>2418</v>
      </c>
      <c r="B45" s="152"/>
      <c r="C45" s="55">
        <v>430474</v>
      </c>
      <c r="D45" s="56" t="s">
        <v>2419</v>
      </c>
      <c r="E45" s="28" t="s">
        <v>2235</v>
      </c>
    </row>
    <row r="46" spans="1:5" ht="13.15" customHeight="1" x14ac:dyDescent="0.2">
      <c r="A46" s="152" t="s">
        <v>2420</v>
      </c>
      <c r="B46" s="152"/>
      <c r="C46" s="55">
        <v>430475</v>
      </c>
      <c r="D46" s="56" t="s">
        <v>2421</v>
      </c>
      <c r="E46" s="28" t="s">
        <v>2235</v>
      </c>
    </row>
    <row r="47" spans="1:5" ht="13.15" customHeight="1" x14ac:dyDescent="0.2">
      <c r="A47" s="152" t="s">
        <v>2422</v>
      </c>
      <c r="B47" s="152"/>
      <c r="C47" s="55">
        <v>430476</v>
      </c>
      <c r="D47" s="56" t="s">
        <v>2423</v>
      </c>
      <c r="E47" s="28" t="s">
        <v>2235</v>
      </c>
    </row>
    <row r="48" spans="1:5" ht="13.15" customHeight="1" x14ac:dyDescent="0.2">
      <c r="A48" s="152" t="s">
        <v>2424</v>
      </c>
      <c r="B48" s="152"/>
      <c r="C48" s="28">
        <v>430477</v>
      </c>
      <c r="D48" s="56" t="s">
        <v>2425</v>
      </c>
      <c r="E48" s="28" t="s">
        <v>2235</v>
      </c>
    </row>
    <row r="49" spans="1:5" ht="13.15" customHeight="1" x14ac:dyDescent="0.2">
      <c r="A49" s="152" t="s">
        <v>2426</v>
      </c>
      <c r="B49" s="152"/>
      <c r="C49" s="28">
        <v>430478</v>
      </c>
      <c r="D49" s="56" t="s">
        <v>2427</v>
      </c>
      <c r="E49" s="28" t="s">
        <v>2235</v>
      </c>
    </row>
    <row r="50" spans="1:5" ht="13.15" customHeight="1" x14ac:dyDescent="0.2">
      <c r="A50" s="152" t="s">
        <v>2428</v>
      </c>
      <c r="B50" s="152"/>
      <c r="C50" s="28">
        <v>430479</v>
      </c>
      <c r="D50" s="56" t="s">
        <v>2429</v>
      </c>
      <c r="E50" s="28" t="s">
        <v>2235</v>
      </c>
    </row>
    <row r="51" spans="1:5" ht="13.15" customHeight="1" x14ac:dyDescent="0.2">
      <c r="A51" s="152" t="s">
        <v>2430</v>
      </c>
      <c r="B51" s="152"/>
      <c r="C51" s="28">
        <v>430480</v>
      </c>
      <c r="D51" s="56" t="s">
        <v>2431</v>
      </c>
      <c r="E51" s="28" t="s">
        <v>2235</v>
      </c>
    </row>
    <row r="52" spans="1:5" ht="13.15" customHeight="1" x14ac:dyDescent="0.2">
      <c r="A52" s="152" t="s">
        <v>2432</v>
      </c>
      <c r="B52" s="152"/>
      <c r="C52" s="28">
        <v>430481</v>
      </c>
      <c r="D52" s="56" t="s">
        <v>2433</v>
      </c>
      <c r="E52" s="28" t="s">
        <v>2235</v>
      </c>
    </row>
    <row r="53" spans="1:5" ht="13.15" customHeight="1" x14ac:dyDescent="0.2">
      <c r="A53" s="152" t="s">
        <v>2434</v>
      </c>
      <c r="B53" s="152"/>
      <c r="C53" s="28">
        <v>430482</v>
      </c>
      <c r="D53" s="56" t="s">
        <v>2435</v>
      </c>
      <c r="E53" s="28" t="s">
        <v>2235</v>
      </c>
    </row>
    <row r="54" spans="1:5" ht="13.15" customHeight="1" x14ac:dyDescent="0.2">
      <c r="A54" s="152" t="s">
        <v>2436</v>
      </c>
      <c r="B54" s="152"/>
      <c r="C54" s="28">
        <v>430483</v>
      </c>
      <c r="D54" s="56" t="s">
        <v>2437</v>
      </c>
      <c r="E54" s="28" t="s">
        <v>2235</v>
      </c>
    </row>
    <row r="55" spans="1:5" ht="13.15" customHeight="1" x14ac:dyDescent="0.2">
      <c r="A55" s="152" t="s">
        <v>2438</v>
      </c>
      <c r="B55" s="152"/>
      <c r="C55" s="28">
        <v>430484</v>
      </c>
      <c r="D55" s="56" t="s">
        <v>2439</v>
      </c>
      <c r="E55" s="28" t="s">
        <v>2235</v>
      </c>
    </row>
    <row r="56" spans="1:5" ht="13.15" customHeight="1" x14ac:dyDescent="0.2">
      <c r="A56" s="152" t="s">
        <v>2440</v>
      </c>
      <c r="B56" s="152"/>
      <c r="C56" s="28">
        <v>430485</v>
      </c>
      <c r="D56" s="56" t="s">
        <v>2441</v>
      </c>
      <c r="E56" s="28" t="s">
        <v>2235</v>
      </c>
    </row>
    <row r="57" spans="1:5" ht="13.15" customHeight="1" x14ac:dyDescent="0.2">
      <c r="A57" s="152" t="s">
        <v>2442</v>
      </c>
      <c r="B57" s="152"/>
      <c r="C57" s="28">
        <v>430486</v>
      </c>
      <c r="D57" s="56" t="s">
        <v>2443</v>
      </c>
      <c r="E57" s="28" t="s">
        <v>2235</v>
      </c>
    </row>
    <row r="58" spans="1:5" ht="13.15" customHeight="1" x14ac:dyDescent="0.2">
      <c r="A58" s="152" t="s">
        <v>2444</v>
      </c>
      <c r="B58" s="152"/>
      <c r="C58" s="28">
        <v>430487</v>
      </c>
      <c r="D58" s="56" t="s">
        <v>2445</v>
      </c>
      <c r="E58" s="28" t="s">
        <v>2235</v>
      </c>
    </row>
    <row r="59" spans="1:5" ht="13.15" customHeight="1" x14ac:dyDescent="0.2">
      <c r="A59" s="152" t="s">
        <v>2446</v>
      </c>
      <c r="B59" s="152"/>
      <c r="C59" s="28">
        <v>430488</v>
      </c>
      <c r="D59" s="56" t="s">
        <v>2447</v>
      </c>
      <c r="E59" s="28" t="s">
        <v>2235</v>
      </c>
    </row>
    <row r="60" spans="1:5" ht="13.15" customHeight="1" x14ac:dyDescent="0.2">
      <c r="A60" s="152" t="s">
        <v>2448</v>
      </c>
      <c r="B60" s="152"/>
      <c r="C60" s="28">
        <v>430489</v>
      </c>
      <c r="D60" s="56" t="s">
        <v>2449</v>
      </c>
      <c r="E60" s="28" t="s">
        <v>2235</v>
      </c>
    </row>
    <row r="61" spans="1:5" ht="13.15" customHeight="1" x14ac:dyDescent="0.2">
      <c r="A61" s="152" t="s">
        <v>2450</v>
      </c>
      <c r="B61" s="152"/>
      <c r="C61" s="28">
        <v>430490</v>
      </c>
      <c r="D61" s="56" t="s">
        <v>2451</v>
      </c>
      <c r="E61" s="28" t="s">
        <v>2235</v>
      </c>
    </row>
    <row r="62" spans="1:5" ht="13.15" customHeight="1" x14ac:dyDescent="0.2">
      <c r="A62" s="152" t="s">
        <v>2452</v>
      </c>
      <c r="B62" s="152"/>
      <c r="C62" s="28">
        <v>430491</v>
      </c>
      <c r="D62" s="56" t="s">
        <v>2453</v>
      </c>
      <c r="E62" s="28" t="s">
        <v>2235</v>
      </c>
    </row>
    <row r="63" spans="1:5" ht="13.15" customHeight="1" x14ac:dyDescent="0.2">
      <c r="A63" s="152" t="s">
        <v>2454</v>
      </c>
      <c r="B63" s="152"/>
      <c r="C63" s="28">
        <v>430492</v>
      </c>
      <c r="D63" s="56" t="s">
        <v>2455</v>
      </c>
      <c r="E63" s="28" t="s">
        <v>2235</v>
      </c>
    </row>
    <row r="64" spans="1:5" ht="13.15" customHeight="1" x14ac:dyDescent="0.2">
      <c r="A64" s="152" t="s">
        <v>2456</v>
      </c>
      <c r="B64" s="152"/>
      <c r="C64" s="28">
        <v>430493</v>
      </c>
      <c r="D64" s="56" t="s">
        <v>2457</v>
      </c>
      <c r="E64" s="28" t="s">
        <v>2235</v>
      </c>
    </row>
    <row r="65" spans="1:5" ht="13.15" customHeight="1" x14ac:dyDescent="0.2">
      <c r="A65" s="152" t="s">
        <v>2458</v>
      </c>
      <c r="B65" s="152"/>
      <c r="C65" s="28">
        <v>430494</v>
      </c>
      <c r="D65" s="56" t="s">
        <v>2459</v>
      </c>
      <c r="E65" s="28" t="s">
        <v>2235</v>
      </c>
    </row>
    <row r="66" spans="1:5" ht="13.15" customHeight="1" x14ac:dyDescent="0.2">
      <c r="A66" s="152" t="s">
        <v>2460</v>
      </c>
      <c r="B66" s="152"/>
      <c r="C66" s="28">
        <v>430495</v>
      </c>
      <c r="D66" s="56" t="s">
        <v>2461</v>
      </c>
      <c r="E66" s="28" t="s">
        <v>2235</v>
      </c>
    </row>
    <row r="67" spans="1:5" ht="13.15" customHeight="1" x14ac:dyDescent="0.2">
      <c r="A67" s="152" t="s">
        <v>2462</v>
      </c>
      <c r="B67" s="152"/>
      <c r="C67" s="28">
        <v>430496</v>
      </c>
      <c r="D67" s="56" t="s">
        <v>2463</v>
      </c>
      <c r="E67" s="28" t="s">
        <v>2235</v>
      </c>
    </row>
    <row r="68" spans="1:5" ht="13.15" customHeight="1" x14ac:dyDescent="0.2">
      <c r="A68" s="152" t="s">
        <v>2464</v>
      </c>
      <c r="B68" s="152"/>
      <c r="C68" s="28">
        <v>430497</v>
      </c>
      <c r="D68" s="56" t="s">
        <v>2465</v>
      </c>
      <c r="E68" s="28" t="s">
        <v>2235</v>
      </c>
    </row>
    <row r="69" spans="1:5" ht="13.15" customHeight="1" x14ac:dyDescent="0.2">
      <c r="A69" s="152" t="s">
        <v>2466</v>
      </c>
      <c r="B69" s="152"/>
      <c r="C69" s="28">
        <v>430498</v>
      </c>
      <c r="D69" s="56" t="s">
        <v>2467</v>
      </c>
      <c r="E69" s="28" t="s">
        <v>2235</v>
      </c>
    </row>
    <row r="70" spans="1:5" ht="13.15" customHeight="1" x14ac:dyDescent="0.2">
      <c r="A70" s="152" t="s">
        <v>2468</v>
      </c>
      <c r="B70" s="152"/>
      <c r="C70" s="28">
        <v>430499</v>
      </c>
      <c r="D70" s="56" t="s">
        <v>2469</v>
      </c>
      <c r="E70" s="28" t="s">
        <v>2235</v>
      </c>
    </row>
    <row r="71" spans="1:5" ht="13.15" customHeight="1" x14ac:dyDescent="0.2">
      <c r="A71" s="152" t="s">
        <v>2470</v>
      </c>
      <c r="B71" s="152"/>
      <c r="C71" s="28">
        <v>430500</v>
      </c>
      <c r="D71" s="56" t="s">
        <v>2471</v>
      </c>
      <c r="E71" s="28" t="s">
        <v>2235</v>
      </c>
    </row>
    <row r="72" spans="1:5" ht="13.15" customHeight="1" x14ac:dyDescent="0.2">
      <c r="A72" s="152" t="s">
        <v>2472</v>
      </c>
      <c r="B72" s="152"/>
      <c r="C72" s="28">
        <v>430501</v>
      </c>
      <c r="D72" s="56" t="s">
        <v>2473</v>
      </c>
      <c r="E72" s="28" t="s">
        <v>2235</v>
      </c>
    </row>
    <row r="73" spans="1:5" ht="13.15" customHeight="1" x14ac:dyDescent="0.2">
      <c r="A73" s="152" t="s">
        <v>2474</v>
      </c>
      <c r="B73" s="152"/>
      <c r="C73" s="28">
        <v>430502</v>
      </c>
      <c r="D73" s="56" t="s">
        <v>2475</v>
      </c>
      <c r="E73" s="28" t="s">
        <v>2235</v>
      </c>
    </row>
    <row r="74" spans="1:5" ht="13.15" customHeight="1" x14ac:dyDescent="0.2">
      <c r="A74" s="152" t="s">
        <v>2476</v>
      </c>
      <c r="B74" s="152"/>
      <c r="C74" s="28">
        <v>430503</v>
      </c>
      <c r="D74" s="56" t="s">
        <v>2477</v>
      </c>
      <c r="E74" s="28" t="s">
        <v>2235</v>
      </c>
    </row>
    <row r="75" spans="1:5" ht="13.15" customHeight="1" x14ac:dyDescent="0.2">
      <c r="A75" s="152" t="s">
        <v>2478</v>
      </c>
      <c r="B75" s="152"/>
      <c r="C75" s="28">
        <v>430504</v>
      </c>
      <c r="D75" s="56" t="s">
        <v>2479</v>
      </c>
      <c r="E75" s="28" t="s">
        <v>2235</v>
      </c>
    </row>
    <row r="76" spans="1:5" ht="13.15" customHeight="1" x14ac:dyDescent="0.2">
      <c r="A76" s="152" t="s">
        <v>2480</v>
      </c>
      <c r="B76" s="152"/>
      <c r="C76" s="28">
        <v>430505</v>
      </c>
      <c r="D76" s="56" t="s">
        <v>2481</v>
      </c>
      <c r="E76" s="28" t="s">
        <v>2235</v>
      </c>
    </row>
    <row r="77" spans="1:5" ht="13.15" customHeight="1" x14ac:dyDescent="0.2">
      <c r="A77" s="152" t="s">
        <v>2482</v>
      </c>
      <c r="B77" s="152"/>
      <c r="C77" s="28">
        <v>430506</v>
      </c>
      <c r="D77" s="56" t="s">
        <v>2483</v>
      </c>
      <c r="E77" s="28" t="s">
        <v>2235</v>
      </c>
    </row>
    <row r="78" spans="1:5" ht="13.15" customHeight="1" x14ac:dyDescent="0.2">
      <c r="A78" s="152" t="s">
        <v>2484</v>
      </c>
      <c r="B78" s="152"/>
      <c r="C78" s="28">
        <v>430507</v>
      </c>
      <c r="D78" s="56" t="s">
        <v>2485</v>
      </c>
      <c r="E78" s="28" t="s">
        <v>2235</v>
      </c>
    </row>
    <row r="79" spans="1:5" ht="13.15" customHeight="1" x14ac:dyDescent="0.2">
      <c r="A79" s="152" t="s">
        <v>2486</v>
      </c>
      <c r="B79" s="152"/>
      <c r="C79" s="28">
        <v>430508</v>
      </c>
      <c r="D79" s="56" t="s">
        <v>2487</v>
      </c>
      <c r="E79" s="28" t="s">
        <v>2235</v>
      </c>
    </row>
    <row r="80" spans="1:5" ht="13.15" customHeight="1" x14ac:dyDescent="0.2">
      <c r="A80" s="152" t="s">
        <v>2488</v>
      </c>
      <c r="B80" s="152"/>
      <c r="C80" s="28">
        <v>430509</v>
      </c>
      <c r="D80" s="56" t="s">
        <v>2489</v>
      </c>
      <c r="E80" s="28" t="s">
        <v>2235</v>
      </c>
    </row>
    <row r="81" spans="1:5" ht="13.15" customHeight="1" x14ac:dyDescent="0.2">
      <c r="A81" s="152" t="s">
        <v>2490</v>
      </c>
      <c r="B81" s="152"/>
      <c r="C81" s="28">
        <v>430510</v>
      </c>
      <c r="D81" s="56" t="s">
        <v>2491</v>
      </c>
      <c r="E81" s="28" t="s">
        <v>2235</v>
      </c>
    </row>
    <row r="82" spans="1:5" ht="13.15" customHeight="1" x14ac:dyDescent="0.2">
      <c r="A82" s="152" t="s">
        <v>2492</v>
      </c>
      <c r="B82" s="152"/>
      <c r="C82" s="28">
        <v>430511</v>
      </c>
      <c r="D82" s="56" t="s">
        <v>2493</v>
      </c>
      <c r="E82" s="28" t="s">
        <v>2235</v>
      </c>
    </row>
    <row r="83" spans="1:5" ht="13.15" customHeight="1" x14ac:dyDescent="0.2">
      <c r="A83" s="152" t="s">
        <v>2494</v>
      </c>
      <c r="B83" s="152"/>
      <c r="C83" s="28">
        <v>430512</v>
      </c>
      <c r="D83" s="56" t="s">
        <v>2495</v>
      </c>
      <c r="E83" s="28" t="s">
        <v>2235</v>
      </c>
    </row>
    <row r="84" spans="1:5" ht="13.15" customHeight="1" x14ac:dyDescent="0.2">
      <c r="A84" s="152" t="s">
        <v>2496</v>
      </c>
      <c r="B84" s="152"/>
      <c r="C84" s="28">
        <v>430513</v>
      </c>
      <c r="D84" s="56" t="s">
        <v>2497</v>
      </c>
      <c r="E84" s="28" t="s">
        <v>2235</v>
      </c>
    </row>
    <row r="85" spans="1:5" ht="13.15" customHeight="1" x14ac:dyDescent="0.2">
      <c r="A85" s="152" t="s">
        <v>2498</v>
      </c>
      <c r="B85" s="152"/>
      <c r="C85" s="28">
        <v>430514</v>
      </c>
      <c r="D85" s="56" t="s">
        <v>2499</v>
      </c>
      <c r="E85" s="28" t="s">
        <v>2235</v>
      </c>
    </row>
    <row r="86" spans="1:5" ht="13.15" customHeight="1" x14ac:dyDescent="0.2">
      <c r="A86" s="152" t="s">
        <v>2500</v>
      </c>
      <c r="B86" s="152"/>
      <c r="C86" s="28">
        <v>430515</v>
      </c>
      <c r="D86" s="56" t="s">
        <v>2501</v>
      </c>
      <c r="E86" s="28" t="s">
        <v>2235</v>
      </c>
    </row>
    <row r="87" spans="1:5" ht="13.15" customHeight="1" x14ac:dyDescent="0.2">
      <c r="A87" s="152" t="s">
        <v>2502</v>
      </c>
      <c r="B87" s="152"/>
      <c r="C87" s="28">
        <v>430516</v>
      </c>
      <c r="D87" s="56" t="s">
        <v>2503</v>
      </c>
      <c r="E87" s="28" t="s">
        <v>2235</v>
      </c>
    </row>
    <row r="88" spans="1:5" ht="13.15" customHeight="1" x14ac:dyDescent="0.2"/>
    <row r="89" spans="1:5" ht="13.15" customHeight="1" x14ac:dyDescent="0.2"/>
    <row r="90" spans="1:5" ht="13.15" customHeight="1" x14ac:dyDescent="0.2"/>
    <row r="91" spans="1:5" ht="13.15" customHeight="1" x14ac:dyDescent="0.2"/>
    <row r="92" spans="1:5" ht="13.15" customHeight="1" x14ac:dyDescent="0.2"/>
    <row r="93" spans="1:5" ht="13.15" customHeight="1" x14ac:dyDescent="0.2"/>
    <row r="94" spans="1:5" ht="13.15" customHeight="1" x14ac:dyDescent="0.2"/>
    <row r="95" spans="1:5" ht="13.15" customHeight="1" x14ac:dyDescent="0.2"/>
    <row r="96" spans="1:5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  <row r="103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87">
    <mergeCell ref="A69:B69"/>
    <mergeCell ref="A73:B73"/>
    <mergeCell ref="A74:B74"/>
    <mergeCell ref="A75:B75"/>
    <mergeCell ref="A76:B76"/>
    <mergeCell ref="A84:B84"/>
    <mergeCell ref="A85:B85"/>
    <mergeCell ref="A86:B86"/>
    <mergeCell ref="A87:B87"/>
    <mergeCell ref="A70:B70"/>
    <mergeCell ref="A71:B71"/>
    <mergeCell ref="A79:B79"/>
    <mergeCell ref="A80:B80"/>
    <mergeCell ref="A81:B81"/>
    <mergeCell ref="A82:B82"/>
    <mergeCell ref="A83:B83"/>
    <mergeCell ref="A77:B77"/>
    <mergeCell ref="A55:B55"/>
    <mergeCell ref="A56:B56"/>
    <mergeCell ref="A78:B78"/>
    <mergeCell ref="A61:B61"/>
    <mergeCell ref="A57:B57"/>
    <mergeCell ref="A58:B58"/>
    <mergeCell ref="A59:B59"/>
    <mergeCell ref="A60:B60"/>
    <mergeCell ref="A72:B72"/>
    <mergeCell ref="A62:B62"/>
    <mergeCell ref="A63:B63"/>
    <mergeCell ref="A64:B64"/>
    <mergeCell ref="A65:B65"/>
    <mergeCell ref="A66:B66"/>
    <mergeCell ref="A67:B67"/>
    <mergeCell ref="A68:B68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13:B13"/>
    <mergeCell ref="A14:B14"/>
    <mergeCell ref="A15:B15"/>
    <mergeCell ref="A16:B16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7:B7"/>
    <mergeCell ref="A8:B8"/>
    <mergeCell ref="A9:B9"/>
    <mergeCell ref="A10:B10"/>
    <mergeCell ref="A11:B11"/>
    <mergeCell ref="E2:E3"/>
    <mergeCell ref="F2:F3"/>
    <mergeCell ref="A23:B23"/>
    <mergeCell ref="A24:B24"/>
    <mergeCell ref="A25:B25"/>
    <mergeCell ref="A22:B22"/>
    <mergeCell ref="A2:A3"/>
    <mergeCell ref="B2:B3"/>
    <mergeCell ref="C2:C3"/>
    <mergeCell ref="D2:D3"/>
    <mergeCell ref="A17:B17"/>
    <mergeCell ref="A18:B18"/>
    <mergeCell ref="A19:B19"/>
    <mergeCell ref="A20:B20"/>
    <mergeCell ref="A21:B21"/>
    <mergeCell ref="A12:B12"/>
    <mergeCell ref="A41:B41"/>
    <mergeCell ref="A42:B42"/>
    <mergeCell ref="A36:B36"/>
    <mergeCell ref="A37:B37"/>
    <mergeCell ref="A38:B38"/>
    <mergeCell ref="A39:B39"/>
    <mergeCell ref="A40:B40"/>
  </mergeCell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colBreaks count="1" manualBreakCount="1">
    <brk id="4" max="104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12D8-E45B-4AC0-9C76-E44E075A0738}">
  <sheetPr codeName="Foglio44">
    <pageSetUpPr fitToPage="1"/>
  </sheetPr>
  <dimension ref="A1:J103"/>
  <sheetViews>
    <sheetView view="pageBreakPreview" zoomScale="80" zoomScaleNormal="80" zoomScaleSheetLayoutView="80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A7" sqref="A7:E103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22.28515625" customWidth="1"/>
    <col min="10" max="10" width="17.28515625" customWidth="1"/>
    <col min="11" max="11" width="19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63" customHeight="1" x14ac:dyDescent="0.2">
      <c r="A2" s="122">
        <v>9</v>
      </c>
      <c r="B2" s="122" t="s">
        <v>69</v>
      </c>
      <c r="C2" s="122" t="s">
        <v>20</v>
      </c>
      <c r="D2" s="123" t="s">
        <v>14</v>
      </c>
      <c r="E2" s="118">
        <v>490</v>
      </c>
      <c r="F2" s="125">
        <f>ROUND(284200,2)</f>
        <v>284200</v>
      </c>
      <c r="G2" s="5">
        <v>1</v>
      </c>
      <c r="H2" s="11" t="s">
        <v>38</v>
      </c>
      <c r="I2" s="5" t="s">
        <v>2343</v>
      </c>
      <c r="J2" s="6">
        <v>470</v>
      </c>
    </row>
    <row r="3" spans="1:10" ht="64.5" customHeight="1" x14ac:dyDescent="0.2">
      <c r="A3" s="122"/>
      <c r="B3" s="122"/>
      <c r="C3" s="122"/>
      <c r="D3" s="123"/>
      <c r="E3" s="119"/>
      <c r="F3" s="125"/>
      <c r="G3" s="5">
        <v>2</v>
      </c>
      <c r="H3" s="11" t="s">
        <v>50</v>
      </c>
      <c r="I3" s="5" t="s">
        <v>2504</v>
      </c>
      <c r="J3" s="9">
        <v>500</v>
      </c>
    </row>
    <row r="6" spans="1:10" ht="13.5" thickBot="1" x14ac:dyDescent="0.25"/>
    <row r="7" spans="1:10" x14ac:dyDescent="0.2">
      <c r="A7" s="113" t="s">
        <v>34</v>
      </c>
      <c r="B7" s="114"/>
      <c r="C7" s="27" t="s">
        <v>87</v>
      </c>
      <c r="D7" s="27" t="s">
        <v>88</v>
      </c>
      <c r="E7" s="17" t="s">
        <v>89</v>
      </c>
    </row>
    <row r="8" spans="1:10" ht="13.15" customHeight="1" x14ac:dyDescent="0.2">
      <c r="A8" s="136" t="s">
        <v>2504</v>
      </c>
      <c r="B8" s="137"/>
      <c r="C8" s="57" t="s">
        <v>2505</v>
      </c>
      <c r="D8" s="209" t="s">
        <v>2506</v>
      </c>
      <c r="E8" s="112" t="s">
        <v>1206</v>
      </c>
    </row>
    <row r="9" spans="1:10" ht="13.15" customHeight="1" x14ac:dyDescent="0.2">
      <c r="A9" s="138"/>
      <c r="B9" s="139"/>
      <c r="C9" s="57" t="s">
        <v>2507</v>
      </c>
      <c r="D9" s="210"/>
      <c r="E9" s="112"/>
    </row>
    <row r="10" spans="1:10" ht="13.15" customHeight="1" x14ac:dyDescent="0.2">
      <c r="A10" s="138"/>
      <c r="B10" s="139"/>
      <c r="C10" s="57" t="s">
        <v>2508</v>
      </c>
      <c r="D10" s="210"/>
      <c r="E10" s="112"/>
    </row>
    <row r="11" spans="1:10" ht="13.15" customHeight="1" x14ac:dyDescent="0.2">
      <c r="A11" s="138"/>
      <c r="B11" s="139"/>
      <c r="C11" s="57" t="s">
        <v>2509</v>
      </c>
      <c r="D11" s="210"/>
      <c r="E11" s="112"/>
    </row>
    <row r="12" spans="1:10" ht="13.15" customHeight="1" x14ac:dyDescent="0.2">
      <c r="A12" s="138"/>
      <c r="B12" s="139"/>
      <c r="C12" s="57" t="s">
        <v>2510</v>
      </c>
      <c r="D12" s="210"/>
      <c r="E12" s="112"/>
    </row>
    <row r="13" spans="1:10" ht="13.15" customHeight="1" x14ac:dyDescent="0.2">
      <c r="A13" s="138"/>
      <c r="B13" s="139"/>
      <c r="C13" s="57" t="s">
        <v>2511</v>
      </c>
      <c r="D13" s="210"/>
      <c r="E13" s="112"/>
    </row>
    <row r="14" spans="1:10" ht="13.15" customHeight="1" x14ac:dyDescent="0.2">
      <c r="A14" s="138"/>
      <c r="B14" s="139"/>
      <c r="C14" s="57" t="s">
        <v>2512</v>
      </c>
      <c r="D14" s="210"/>
      <c r="E14" s="112"/>
    </row>
    <row r="15" spans="1:10" ht="13.15" customHeight="1" x14ac:dyDescent="0.2">
      <c r="A15" s="138"/>
      <c r="B15" s="139"/>
      <c r="C15" s="57" t="s">
        <v>2513</v>
      </c>
      <c r="D15" s="210"/>
      <c r="E15" s="112"/>
    </row>
    <row r="16" spans="1:10" ht="13.15" customHeight="1" x14ac:dyDescent="0.2">
      <c r="A16" s="138"/>
      <c r="B16" s="139"/>
      <c r="C16" s="57" t="s">
        <v>2514</v>
      </c>
      <c r="D16" s="210"/>
      <c r="E16" s="112"/>
    </row>
    <row r="17" spans="1:5" ht="13.15" customHeight="1" x14ac:dyDescent="0.2">
      <c r="A17" s="138"/>
      <c r="B17" s="139"/>
      <c r="C17" s="57" t="s">
        <v>2515</v>
      </c>
      <c r="D17" s="210"/>
      <c r="E17" s="112"/>
    </row>
    <row r="18" spans="1:5" ht="13.15" customHeight="1" x14ac:dyDescent="0.2">
      <c r="A18" s="138"/>
      <c r="B18" s="139"/>
      <c r="C18" s="57" t="s">
        <v>2516</v>
      </c>
      <c r="D18" s="210"/>
      <c r="E18" s="112"/>
    </row>
    <row r="19" spans="1:5" ht="13.15" customHeight="1" x14ac:dyDescent="0.2">
      <c r="A19" s="138"/>
      <c r="B19" s="139"/>
      <c r="C19" s="57" t="s">
        <v>2517</v>
      </c>
      <c r="D19" s="210"/>
      <c r="E19" s="112"/>
    </row>
    <row r="20" spans="1:5" ht="13.15" customHeight="1" x14ac:dyDescent="0.2">
      <c r="A20" s="138"/>
      <c r="B20" s="139"/>
      <c r="C20" s="57" t="s">
        <v>2518</v>
      </c>
      <c r="D20" s="210"/>
      <c r="E20" s="112"/>
    </row>
    <row r="21" spans="1:5" ht="13.15" customHeight="1" x14ac:dyDescent="0.2">
      <c r="A21" s="138"/>
      <c r="B21" s="139"/>
      <c r="C21" s="57" t="s">
        <v>2519</v>
      </c>
      <c r="D21" s="210"/>
      <c r="E21" s="112"/>
    </row>
    <row r="22" spans="1:5" ht="13.15" customHeight="1" x14ac:dyDescent="0.2">
      <c r="A22" s="138"/>
      <c r="B22" s="139"/>
      <c r="C22" s="57" t="s">
        <v>2520</v>
      </c>
      <c r="D22" s="210"/>
      <c r="E22" s="112"/>
    </row>
    <row r="23" spans="1:5" ht="13.15" customHeight="1" x14ac:dyDescent="0.2">
      <c r="A23" s="138"/>
      <c r="B23" s="139"/>
      <c r="C23" s="57" t="s">
        <v>2521</v>
      </c>
      <c r="D23" s="210"/>
      <c r="E23" s="112"/>
    </row>
    <row r="24" spans="1:5" ht="13.15" customHeight="1" x14ac:dyDescent="0.2">
      <c r="A24" s="138"/>
      <c r="B24" s="139"/>
      <c r="C24" s="57" t="s">
        <v>2522</v>
      </c>
      <c r="D24" s="210"/>
      <c r="E24" s="112"/>
    </row>
    <row r="25" spans="1:5" ht="13.15" customHeight="1" x14ac:dyDescent="0.2">
      <c r="A25" s="138"/>
      <c r="B25" s="139"/>
      <c r="C25" s="57" t="s">
        <v>2523</v>
      </c>
      <c r="D25" s="210"/>
      <c r="E25" s="112"/>
    </row>
    <row r="26" spans="1:5" ht="13.15" customHeight="1" x14ac:dyDescent="0.2">
      <c r="A26" s="138"/>
      <c r="B26" s="139"/>
      <c r="C26" s="57" t="s">
        <v>2524</v>
      </c>
      <c r="D26" s="210"/>
      <c r="E26" s="112"/>
    </row>
    <row r="27" spans="1:5" ht="13.15" customHeight="1" x14ac:dyDescent="0.2">
      <c r="A27" s="138"/>
      <c r="B27" s="139"/>
      <c r="C27" s="57" t="s">
        <v>2525</v>
      </c>
      <c r="D27" s="210"/>
      <c r="E27" s="112"/>
    </row>
    <row r="28" spans="1:5" ht="13.15" customHeight="1" x14ac:dyDescent="0.2">
      <c r="A28" s="138"/>
      <c r="B28" s="139"/>
      <c r="C28" s="57" t="s">
        <v>2526</v>
      </c>
      <c r="D28" s="210"/>
      <c r="E28" s="112"/>
    </row>
    <row r="29" spans="1:5" ht="13.15" customHeight="1" x14ac:dyDescent="0.2">
      <c r="A29" s="138"/>
      <c r="B29" s="139"/>
      <c r="C29" s="57" t="s">
        <v>2527</v>
      </c>
      <c r="D29" s="210"/>
      <c r="E29" s="112"/>
    </row>
    <row r="30" spans="1:5" ht="13.15" customHeight="1" x14ac:dyDescent="0.2">
      <c r="A30" s="138"/>
      <c r="B30" s="139"/>
      <c r="C30" s="57" t="s">
        <v>2528</v>
      </c>
      <c r="D30" s="210"/>
      <c r="E30" s="112"/>
    </row>
    <row r="31" spans="1:5" ht="13.15" customHeight="1" x14ac:dyDescent="0.2">
      <c r="A31" s="138"/>
      <c r="B31" s="139"/>
      <c r="C31" s="57" t="s">
        <v>2529</v>
      </c>
      <c r="D31" s="210"/>
      <c r="E31" s="112"/>
    </row>
    <row r="32" spans="1:5" ht="13.15" customHeight="1" x14ac:dyDescent="0.2">
      <c r="A32" s="138"/>
      <c r="B32" s="139"/>
      <c r="C32" s="57" t="s">
        <v>2530</v>
      </c>
      <c r="D32" s="210"/>
      <c r="E32" s="112"/>
    </row>
    <row r="33" spans="1:5" ht="13.15" customHeight="1" x14ac:dyDescent="0.2">
      <c r="A33" s="138"/>
      <c r="B33" s="139"/>
      <c r="C33" s="57" t="s">
        <v>2531</v>
      </c>
      <c r="D33" s="210"/>
      <c r="E33" s="112"/>
    </row>
    <row r="34" spans="1:5" ht="13.15" customHeight="1" x14ac:dyDescent="0.2">
      <c r="A34" s="138"/>
      <c r="B34" s="139"/>
      <c r="C34" s="57" t="s">
        <v>2532</v>
      </c>
      <c r="D34" s="210"/>
      <c r="E34" s="112"/>
    </row>
    <row r="35" spans="1:5" ht="13.15" customHeight="1" x14ac:dyDescent="0.2">
      <c r="A35" s="138"/>
      <c r="B35" s="139"/>
      <c r="C35" s="57" t="s">
        <v>2533</v>
      </c>
      <c r="D35" s="210"/>
      <c r="E35" s="112"/>
    </row>
    <row r="36" spans="1:5" ht="13.15" customHeight="1" x14ac:dyDescent="0.2">
      <c r="A36" s="138"/>
      <c r="B36" s="139"/>
      <c r="C36" s="57" t="s">
        <v>2534</v>
      </c>
      <c r="D36" s="210"/>
      <c r="E36" s="112"/>
    </row>
    <row r="37" spans="1:5" ht="13.15" customHeight="1" x14ac:dyDescent="0.2">
      <c r="A37" s="138"/>
      <c r="B37" s="139"/>
      <c r="C37" s="57" t="s">
        <v>2535</v>
      </c>
      <c r="D37" s="210"/>
      <c r="E37" s="112"/>
    </row>
    <row r="38" spans="1:5" ht="13.15" customHeight="1" x14ac:dyDescent="0.2">
      <c r="A38" s="138"/>
      <c r="B38" s="139"/>
      <c r="C38" s="57" t="s">
        <v>2536</v>
      </c>
      <c r="D38" s="210"/>
      <c r="E38" s="112"/>
    </row>
    <row r="39" spans="1:5" ht="13.15" customHeight="1" x14ac:dyDescent="0.2">
      <c r="A39" s="138"/>
      <c r="B39" s="139"/>
      <c r="C39" s="57" t="s">
        <v>2537</v>
      </c>
      <c r="D39" s="210"/>
      <c r="E39" s="112"/>
    </row>
    <row r="40" spans="1:5" ht="13.15" customHeight="1" x14ac:dyDescent="0.2">
      <c r="A40" s="138"/>
      <c r="B40" s="139"/>
      <c r="C40" s="57" t="s">
        <v>2538</v>
      </c>
      <c r="D40" s="210"/>
      <c r="E40" s="112"/>
    </row>
    <row r="41" spans="1:5" ht="13.15" customHeight="1" x14ac:dyDescent="0.2">
      <c r="A41" s="138"/>
      <c r="B41" s="139"/>
      <c r="C41" s="57" t="s">
        <v>2539</v>
      </c>
      <c r="D41" s="210"/>
      <c r="E41" s="112"/>
    </row>
    <row r="42" spans="1:5" ht="13.15" customHeight="1" x14ac:dyDescent="0.2">
      <c r="A42" s="138"/>
      <c r="B42" s="139"/>
      <c r="C42" s="57" t="s">
        <v>2540</v>
      </c>
      <c r="D42" s="210"/>
      <c r="E42" s="112"/>
    </row>
    <row r="43" spans="1:5" ht="13.15" customHeight="1" x14ac:dyDescent="0.2">
      <c r="A43" s="138"/>
      <c r="B43" s="139"/>
      <c r="C43" s="57" t="s">
        <v>2541</v>
      </c>
      <c r="D43" s="210"/>
      <c r="E43" s="112"/>
    </row>
    <row r="44" spans="1:5" ht="13.15" customHeight="1" x14ac:dyDescent="0.2">
      <c r="A44" s="138"/>
      <c r="B44" s="139"/>
      <c r="C44" s="57" t="s">
        <v>2542</v>
      </c>
      <c r="D44" s="210"/>
      <c r="E44" s="112"/>
    </row>
    <row r="45" spans="1:5" ht="13.15" customHeight="1" x14ac:dyDescent="0.2">
      <c r="A45" s="138"/>
      <c r="B45" s="139"/>
      <c r="C45" s="57" t="s">
        <v>2543</v>
      </c>
      <c r="D45" s="210"/>
      <c r="E45" s="112"/>
    </row>
    <row r="46" spans="1:5" ht="13.15" customHeight="1" x14ac:dyDescent="0.2">
      <c r="A46" s="138"/>
      <c r="B46" s="139"/>
      <c r="C46" s="57" t="s">
        <v>2544</v>
      </c>
      <c r="D46" s="210"/>
      <c r="E46" s="112"/>
    </row>
    <row r="47" spans="1:5" ht="13.15" customHeight="1" x14ac:dyDescent="0.2">
      <c r="A47" s="138"/>
      <c r="B47" s="139"/>
      <c r="C47" s="57" t="s">
        <v>2545</v>
      </c>
      <c r="D47" s="210"/>
      <c r="E47" s="112"/>
    </row>
    <row r="48" spans="1:5" ht="13.15" customHeight="1" x14ac:dyDescent="0.2">
      <c r="A48" s="138"/>
      <c r="B48" s="139"/>
      <c r="C48" s="57" t="s">
        <v>2546</v>
      </c>
      <c r="D48" s="210"/>
      <c r="E48" s="112"/>
    </row>
    <row r="49" spans="1:5" ht="13.15" customHeight="1" x14ac:dyDescent="0.2">
      <c r="A49" s="138"/>
      <c r="B49" s="139"/>
      <c r="C49" s="57" t="s">
        <v>2547</v>
      </c>
      <c r="D49" s="210"/>
      <c r="E49" s="112"/>
    </row>
    <row r="50" spans="1:5" ht="13.15" customHeight="1" x14ac:dyDescent="0.2">
      <c r="A50" s="138"/>
      <c r="B50" s="139"/>
      <c r="C50" s="57" t="s">
        <v>2548</v>
      </c>
      <c r="D50" s="210"/>
      <c r="E50" s="112"/>
    </row>
    <row r="51" spans="1:5" ht="13.15" customHeight="1" x14ac:dyDescent="0.2">
      <c r="A51" s="138"/>
      <c r="B51" s="139"/>
      <c r="C51" s="57" t="s">
        <v>2549</v>
      </c>
      <c r="D51" s="210"/>
      <c r="E51" s="112"/>
    </row>
    <row r="52" spans="1:5" ht="13.15" customHeight="1" x14ac:dyDescent="0.2">
      <c r="A52" s="138"/>
      <c r="B52" s="139"/>
      <c r="C52" s="57" t="s">
        <v>2550</v>
      </c>
      <c r="D52" s="210"/>
      <c r="E52" s="112"/>
    </row>
    <row r="53" spans="1:5" ht="13.15" customHeight="1" x14ac:dyDescent="0.2">
      <c r="A53" s="138"/>
      <c r="B53" s="139"/>
      <c r="C53" s="57" t="s">
        <v>2551</v>
      </c>
      <c r="D53" s="210"/>
      <c r="E53" s="112"/>
    </row>
    <row r="54" spans="1:5" ht="13.15" customHeight="1" x14ac:dyDescent="0.2">
      <c r="A54" s="138"/>
      <c r="B54" s="139"/>
      <c r="C54" s="57" t="s">
        <v>2552</v>
      </c>
      <c r="D54" s="210"/>
      <c r="E54" s="112"/>
    </row>
    <row r="55" spans="1:5" ht="13.15" customHeight="1" x14ac:dyDescent="0.2">
      <c r="A55" s="138"/>
      <c r="B55" s="139"/>
      <c r="C55" s="57" t="s">
        <v>2553</v>
      </c>
      <c r="D55" s="210"/>
      <c r="E55" s="112"/>
    </row>
    <row r="56" spans="1:5" ht="13.15" customHeight="1" x14ac:dyDescent="0.2">
      <c r="A56" s="138"/>
      <c r="B56" s="139"/>
      <c r="C56" s="57" t="s">
        <v>2554</v>
      </c>
      <c r="D56" s="210"/>
      <c r="E56" s="112"/>
    </row>
    <row r="57" spans="1:5" ht="13.15" customHeight="1" x14ac:dyDescent="0.2">
      <c r="A57" s="138"/>
      <c r="B57" s="139"/>
      <c r="C57" s="57" t="s">
        <v>2555</v>
      </c>
      <c r="D57" s="210"/>
      <c r="E57" s="112"/>
    </row>
    <row r="58" spans="1:5" ht="13.15" customHeight="1" x14ac:dyDescent="0.2">
      <c r="A58" s="138"/>
      <c r="B58" s="139"/>
      <c r="C58" s="57" t="s">
        <v>2556</v>
      </c>
      <c r="D58" s="210"/>
      <c r="E58" s="112"/>
    </row>
    <row r="59" spans="1:5" ht="13.15" customHeight="1" x14ac:dyDescent="0.2">
      <c r="A59" s="138"/>
      <c r="B59" s="139"/>
      <c r="C59" s="57" t="s">
        <v>2557</v>
      </c>
      <c r="D59" s="210"/>
      <c r="E59" s="112"/>
    </row>
    <row r="60" spans="1:5" ht="13.15" customHeight="1" x14ac:dyDescent="0.2">
      <c r="A60" s="138"/>
      <c r="B60" s="139"/>
      <c r="C60" s="57" t="s">
        <v>2558</v>
      </c>
      <c r="D60" s="210"/>
      <c r="E60" s="112"/>
    </row>
    <row r="61" spans="1:5" ht="13.15" customHeight="1" x14ac:dyDescent="0.2">
      <c r="A61" s="138"/>
      <c r="B61" s="139"/>
      <c r="C61" s="57" t="s">
        <v>2559</v>
      </c>
      <c r="D61" s="210"/>
      <c r="E61" s="112"/>
    </row>
    <row r="62" spans="1:5" ht="13.15" customHeight="1" x14ac:dyDescent="0.2">
      <c r="A62" s="138"/>
      <c r="B62" s="139"/>
      <c r="C62" s="57" t="s">
        <v>2560</v>
      </c>
      <c r="D62" s="210"/>
      <c r="E62" s="112"/>
    </row>
    <row r="63" spans="1:5" ht="13.15" customHeight="1" x14ac:dyDescent="0.2">
      <c r="A63" s="138"/>
      <c r="B63" s="139"/>
      <c r="C63" s="57" t="s">
        <v>2561</v>
      </c>
      <c r="D63" s="210"/>
      <c r="E63" s="112"/>
    </row>
    <row r="64" spans="1:5" ht="13.15" customHeight="1" x14ac:dyDescent="0.2">
      <c r="A64" s="138"/>
      <c r="B64" s="139"/>
      <c r="C64" s="57" t="s">
        <v>2562</v>
      </c>
      <c r="D64" s="210"/>
      <c r="E64" s="112"/>
    </row>
    <row r="65" spans="1:5" ht="13.15" customHeight="1" x14ac:dyDescent="0.2">
      <c r="A65" s="138"/>
      <c r="B65" s="139"/>
      <c r="C65" s="57" t="s">
        <v>2563</v>
      </c>
      <c r="D65" s="210"/>
      <c r="E65" s="112"/>
    </row>
    <row r="66" spans="1:5" ht="13.15" customHeight="1" x14ac:dyDescent="0.2">
      <c r="A66" s="138"/>
      <c r="B66" s="139"/>
      <c r="C66" s="57" t="s">
        <v>2564</v>
      </c>
      <c r="D66" s="210"/>
      <c r="E66" s="112"/>
    </row>
    <row r="67" spans="1:5" ht="13.15" customHeight="1" x14ac:dyDescent="0.2">
      <c r="A67" s="138"/>
      <c r="B67" s="139"/>
      <c r="C67" s="57" t="s">
        <v>2565</v>
      </c>
      <c r="D67" s="210"/>
      <c r="E67" s="112"/>
    </row>
    <row r="68" spans="1:5" ht="13.15" customHeight="1" x14ac:dyDescent="0.2">
      <c r="A68" s="138"/>
      <c r="B68" s="139"/>
      <c r="C68" s="57" t="s">
        <v>2566</v>
      </c>
      <c r="D68" s="210"/>
      <c r="E68" s="112"/>
    </row>
    <row r="69" spans="1:5" ht="13.15" customHeight="1" x14ac:dyDescent="0.2">
      <c r="A69" s="138"/>
      <c r="B69" s="139"/>
      <c r="C69" s="57" t="s">
        <v>2567</v>
      </c>
      <c r="D69" s="210"/>
      <c r="E69" s="112"/>
    </row>
    <row r="70" spans="1:5" ht="13.15" customHeight="1" x14ac:dyDescent="0.2">
      <c r="A70" s="138"/>
      <c r="B70" s="139"/>
      <c r="C70" s="57" t="s">
        <v>2568</v>
      </c>
      <c r="D70" s="210"/>
      <c r="E70" s="112"/>
    </row>
    <row r="71" spans="1:5" ht="13.15" customHeight="1" x14ac:dyDescent="0.2">
      <c r="A71" s="138"/>
      <c r="B71" s="139"/>
      <c r="C71" s="57" t="s">
        <v>2569</v>
      </c>
      <c r="D71" s="210"/>
      <c r="E71" s="112"/>
    </row>
    <row r="72" spans="1:5" ht="13.15" customHeight="1" x14ac:dyDescent="0.2">
      <c r="A72" s="138"/>
      <c r="B72" s="139"/>
      <c r="C72" s="57" t="s">
        <v>2570</v>
      </c>
      <c r="D72" s="210"/>
      <c r="E72" s="112"/>
    </row>
    <row r="73" spans="1:5" ht="13.15" customHeight="1" x14ac:dyDescent="0.2">
      <c r="A73" s="138"/>
      <c r="B73" s="139"/>
      <c r="C73" s="57" t="s">
        <v>2571</v>
      </c>
      <c r="D73" s="210"/>
      <c r="E73" s="112"/>
    </row>
    <row r="74" spans="1:5" ht="13.15" customHeight="1" x14ac:dyDescent="0.2">
      <c r="A74" s="138"/>
      <c r="B74" s="139"/>
      <c r="C74" s="57" t="s">
        <v>2572</v>
      </c>
      <c r="D74" s="210"/>
      <c r="E74" s="112"/>
    </row>
    <row r="75" spans="1:5" ht="13.15" customHeight="1" x14ac:dyDescent="0.2">
      <c r="A75" s="138"/>
      <c r="B75" s="139"/>
      <c r="C75" s="57" t="s">
        <v>2573</v>
      </c>
      <c r="D75" s="210"/>
      <c r="E75" s="112"/>
    </row>
    <row r="76" spans="1:5" ht="13.15" customHeight="1" x14ac:dyDescent="0.2">
      <c r="A76" s="138"/>
      <c r="B76" s="139"/>
      <c r="C76" s="57" t="s">
        <v>2574</v>
      </c>
      <c r="D76" s="210"/>
      <c r="E76" s="112"/>
    </row>
    <row r="77" spans="1:5" ht="13.15" customHeight="1" x14ac:dyDescent="0.2">
      <c r="A77" s="138"/>
      <c r="B77" s="139"/>
      <c r="C77" s="57" t="s">
        <v>2575</v>
      </c>
      <c r="D77" s="210"/>
      <c r="E77" s="112"/>
    </row>
    <row r="78" spans="1:5" ht="13.15" customHeight="1" x14ac:dyDescent="0.2">
      <c r="A78" s="138"/>
      <c r="B78" s="139"/>
      <c r="C78" s="57" t="s">
        <v>2576</v>
      </c>
      <c r="D78" s="210"/>
      <c r="E78" s="112"/>
    </row>
    <row r="79" spans="1:5" ht="13.15" customHeight="1" x14ac:dyDescent="0.2">
      <c r="A79" s="138"/>
      <c r="B79" s="139"/>
      <c r="C79" s="57" t="s">
        <v>2577</v>
      </c>
      <c r="D79" s="210"/>
      <c r="E79" s="112"/>
    </row>
    <row r="80" spans="1:5" ht="13.15" customHeight="1" x14ac:dyDescent="0.2">
      <c r="A80" s="138"/>
      <c r="B80" s="139"/>
      <c r="C80" s="57" t="s">
        <v>2578</v>
      </c>
      <c r="D80" s="210"/>
      <c r="E80" s="112"/>
    </row>
    <row r="81" spans="1:5" ht="13.15" customHeight="1" x14ac:dyDescent="0.2">
      <c r="A81" s="138"/>
      <c r="B81" s="139"/>
      <c r="C81" s="57" t="s">
        <v>2579</v>
      </c>
      <c r="D81" s="210"/>
      <c r="E81" s="112"/>
    </row>
    <row r="82" spans="1:5" ht="13.15" customHeight="1" x14ac:dyDescent="0.2">
      <c r="A82" s="138"/>
      <c r="B82" s="139"/>
      <c r="C82" s="57" t="s">
        <v>2580</v>
      </c>
      <c r="D82" s="210"/>
      <c r="E82" s="112"/>
    </row>
    <row r="83" spans="1:5" ht="13.15" customHeight="1" x14ac:dyDescent="0.2">
      <c r="A83" s="138"/>
      <c r="B83" s="139"/>
      <c r="C83" s="57" t="s">
        <v>2581</v>
      </c>
      <c r="D83" s="210"/>
      <c r="E83" s="112"/>
    </row>
    <row r="84" spans="1:5" ht="13.15" customHeight="1" x14ac:dyDescent="0.2">
      <c r="A84" s="138"/>
      <c r="B84" s="139"/>
      <c r="C84" s="57" t="s">
        <v>2582</v>
      </c>
      <c r="D84" s="210"/>
      <c r="E84" s="112"/>
    </row>
    <row r="85" spans="1:5" ht="13.15" customHeight="1" x14ac:dyDescent="0.2">
      <c r="A85" s="138"/>
      <c r="B85" s="139"/>
      <c r="C85" s="57" t="s">
        <v>2583</v>
      </c>
      <c r="D85" s="210"/>
      <c r="E85" s="112"/>
    </row>
    <row r="86" spans="1:5" ht="13.15" customHeight="1" x14ac:dyDescent="0.2">
      <c r="A86" s="138"/>
      <c r="B86" s="139"/>
      <c r="C86" s="57" t="s">
        <v>2584</v>
      </c>
      <c r="D86" s="210"/>
      <c r="E86" s="112"/>
    </row>
    <row r="87" spans="1:5" ht="13.15" customHeight="1" x14ac:dyDescent="0.2">
      <c r="A87" s="138"/>
      <c r="B87" s="139"/>
      <c r="C87" s="57" t="s">
        <v>2585</v>
      </c>
      <c r="D87" s="210"/>
      <c r="E87" s="112"/>
    </row>
    <row r="88" spans="1:5" x14ac:dyDescent="0.2">
      <c r="A88" s="138"/>
      <c r="B88" s="139"/>
      <c r="C88" s="57" t="s">
        <v>2586</v>
      </c>
      <c r="D88" s="210"/>
      <c r="E88" s="112"/>
    </row>
    <row r="89" spans="1:5" x14ac:dyDescent="0.2">
      <c r="A89" s="138"/>
      <c r="B89" s="139"/>
      <c r="C89" s="57" t="s">
        <v>2587</v>
      </c>
      <c r="D89" s="210"/>
      <c r="E89" s="112"/>
    </row>
    <row r="90" spans="1:5" x14ac:dyDescent="0.2">
      <c r="A90" s="138"/>
      <c r="B90" s="139"/>
      <c r="C90" s="57" t="s">
        <v>2588</v>
      </c>
      <c r="D90" s="210"/>
      <c r="E90" s="112"/>
    </row>
    <row r="91" spans="1:5" x14ac:dyDescent="0.2">
      <c r="A91" s="138"/>
      <c r="B91" s="139"/>
      <c r="C91" s="57" t="s">
        <v>2589</v>
      </c>
      <c r="D91" s="210"/>
      <c r="E91" s="112"/>
    </row>
    <row r="92" spans="1:5" x14ac:dyDescent="0.2">
      <c r="A92" s="138"/>
      <c r="B92" s="139"/>
      <c r="C92" s="57" t="s">
        <v>2590</v>
      </c>
      <c r="D92" s="210"/>
      <c r="E92" s="112"/>
    </row>
    <row r="93" spans="1:5" x14ac:dyDescent="0.2">
      <c r="A93" s="138"/>
      <c r="B93" s="139"/>
      <c r="C93" s="57" t="s">
        <v>2591</v>
      </c>
      <c r="D93" s="210"/>
      <c r="E93" s="112"/>
    </row>
    <row r="94" spans="1:5" x14ac:dyDescent="0.2">
      <c r="A94" s="138"/>
      <c r="B94" s="139"/>
      <c r="C94" s="57" t="s">
        <v>2592</v>
      </c>
      <c r="D94" s="210"/>
      <c r="E94" s="112"/>
    </row>
    <row r="95" spans="1:5" x14ac:dyDescent="0.2">
      <c r="A95" s="138"/>
      <c r="B95" s="139"/>
      <c r="C95" s="57" t="s">
        <v>2593</v>
      </c>
      <c r="D95" s="210"/>
      <c r="E95" s="112"/>
    </row>
    <row r="96" spans="1:5" x14ac:dyDescent="0.2">
      <c r="A96" s="138"/>
      <c r="B96" s="139"/>
      <c r="C96" s="57" t="s">
        <v>2594</v>
      </c>
      <c r="D96" s="210"/>
      <c r="E96" s="112"/>
    </row>
    <row r="97" spans="1:5" x14ac:dyDescent="0.2">
      <c r="A97" s="138"/>
      <c r="B97" s="139"/>
      <c r="C97" s="57" t="s">
        <v>2595</v>
      </c>
      <c r="D97" s="210"/>
      <c r="E97" s="112"/>
    </row>
    <row r="98" spans="1:5" x14ac:dyDescent="0.2">
      <c r="A98" s="138"/>
      <c r="B98" s="139"/>
      <c r="C98" s="57" t="s">
        <v>2596</v>
      </c>
      <c r="D98" s="210"/>
      <c r="E98" s="112"/>
    </row>
    <row r="99" spans="1:5" x14ac:dyDescent="0.2">
      <c r="A99" s="138"/>
      <c r="B99" s="139"/>
      <c r="C99" s="57" t="s">
        <v>2597</v>
      </c>
      <c r="D99" s="210"/>
      <c r="E99" s="112"/>
    </row>
    <row r="100" spans="1:5" x14ac:dyDescent="0.2">
      <c r="A100" s="138"/>
      <c r="B100" s="139"/>
      <c r="C100" s="57" t="s">
        <v>2598</v>
      </c>
      <c r="D100" s="210"/>
      <c r="E100" s="112"/>
    </row>
    <row r="101" spans="1:5" x14ac:dyDescent="0.2">
      <c r="A101" s="138"/>
      <c r="B101" s="139"/>
      <c r="C101" s="57" t="s">
        <v>2599</v>
      </c>
      <c r="D101" s="210"/>
      <c r="E101" s="112"/>
    </row>
    <row r="102" spans="1:5" x14ac:dyDescent="0.2">
      <c r="A102" s="138"/>
      <c r="B102" s="139"/>
      <c r="C102" s="57" t="s">
        <v>2600</v>
      </c>
      <c r="D102" s="210"/>
      <c r="E102" s="112"/>
    </row>
    <row r="103" spans="1:5" x14ac:dyDescent="0.2">
      <c r="A103" s="140"/>
      <c r="B103" s="141"/>
      <c r="C103" s="57" t="s">
        <v>2601</v>
      </c>
      <c r="D103" s="211"/>
      <c r="E103" s="112"/>
    </row>
  </sheetData>
  <sheetProtection formatCells="0" formatColumns="0" formatRows="0" insertColumns="0" insertRows="0" insertHyperlinks="0" deleteColumns="0" deleteRows="0" sort="0" autoFilter="0" pivotTables="0"/>
  <mergeCells count="10">
    <mergeCell ref="F2:F3"/>
    <mergeCell ref="A7:B7"/>
    <mergeCell ref="A8:B103"/>
    <mergeCell ref="D8:D103"/>
    <mergeCell ref="E8:E10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colBreaks count="1" manualBreakCount="1">
    <brk id="4" max="10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EF62-852E-4D71-BA25-C01B98290F39}">
  <sheetPr codeName="Foglio3">
    <pageSetUpPr fitToPage="1"/>
  </sheetPr>
  <dimension ref="A1:R89"/>
  <sheetViews>
    <sheetView view="pageBreakPreview" zoomScale="80" zoomScaleNormal="80" zoomScaleSheetLayoutView="80" workbookViewId="0">
      <selection activeCell="A8" sqref="A8:E81"/>
    </sheetView>
  </sheetViews>
  <sheetFormatPr defaultColWidth="8.85546875" defaultRowHeight="12.75" x14ac:dyDescent="0.2"/>
  <cols>
    <col min="1" max="1" width="18.28515625" customWidth="1"/>
    <col min="2" max="2" width="23" customWidth="1"/>
    <col min="3" max="3" width="47.425781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22" customWidth="1"/>
    <col min="11" max="11" width="18.7109375" customWidth="1"/>
    <col min="15" max="15" width="26.5703125" customWidth="1"/>
    <col min="16" max="16" width="24.42578125" customWidth="1"/>
    <col min="17" max="17" width="21.5703125" customWidth="1"/>
    <col min="18" max="18" width="37.5703125" customWidth="1"/>
  </cols>
  <sheetData>
    <row r="1" spans="1:18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8" ht="36.75" customHeight="1" x14ac:dyDescent="0.2">
      <c r="A2" s="132">
        <v>1</v>
      </c>
      <c r="B2" s="132" t="s">
        <v>61</v>
      </c>
      <c r="C2" s="132" t="s">
        <v>0</v>
      </c>
      <c r="D2" s="132" t="s">
        <v>14</v>
      </c>
      <c r="E2" s="118">
        <v>24410</v>
      </c>
      <c r="F2" s="115">
        <v>8909650</v>
      </c>
      <c r="G2" s="5">
        <v>1</v>
      </c>
      <c r="H2" s="13" t="str">
        <f>'[1]LOTTO 1'!$E$4</f>
        <v>ABBOTT MEDICAL ITALIA SRL</v>
      </c>
      <c r="I2" s="14" t="s">
        <v>86</v>
      </c>
      <c r="J2" s="6">
        <v>325</v>
      </c>
    </row>
    <row r="3" spans="1:18" ht="71.25" customHeight="1" x14ac:dyDescent="0.2">
      <c r="A3" s="133"/>
      <c r="B3" s="133"/>
      <c r="C3" s="133"/>
      <c r="D3" s="133"/>
      <c r="E3" s="120"/>
      <c r="F3" s="116"/>
      <c r="G3" s="5">
        <v>2</v>
      </c>
      <c r="H3" s="13" t="str">
        <f>'[1]LOTTO 1'!$H$4</f>
        <v>MEDTRONIC ITALIA S.P.A.</v>
      </c>
      <c r="I3" s="5" t="s">
        <v>172</v>
      </c>
      <c r="J3" s="9">
        <v>355</v>
      </c>
    </row>
    <row r="4" spans="1:18" ht="75" customHeight="1" x14ac:dyDescent="0.2">
      <c r="A4" s="134"/>
      <c r="B4" s="134"/>
      <c r="C4" s="134"/>
      <c r="D4" s="134"/>
      <c r="E4" s="119"/>
      <c r="F4" s="117"/>
      <c r="G4" s="5">
        <v>3</v>
      </c>
      <c r="H4" s="13" t="str">
        <f>'[1]LOTTO 1'!$F$4</f>
        <v>C.S. MEDICAL 7 SRL</v>
      </c>
      <c r="I4" s="5" t="s">
        <v>246</v>
      </c>
      <c r="J4" s="9">
        <v>330</v>
      </c>
    </row>
    <row r="7" spans="1:18" ht="13.5" thickBot="1" x14ac:dyDescent="0.25"/>
    <row r="8" spans="1:18" ht="13.5" thickBot="1" x14ac:dyDescent="0.25">
      <c r="A8" s="142" t="s">
        <v>34</v>
      </c>
      <c r="B8" s="143"/>
      <c r="C8" s="18" t="s">
        <v>87</v>
      </c>
      <c r="D8" s="18" t="s">
        <v>88</v>
      </c>
      <c r="E8" s="20" t="s">
        <v>89</v>
      </c>
      <c r="N8" s="144"/>
      <c r="O8" s="143"/>
      <c r="P8" s="18"/>
      <c r="Q8" s="18"/>
      <c r="R8" s="19"/>
    </row>
    <row r="9" spans="1:18" ht="13.5" thickBot="1" x14ac:dyDescent="0.25">
      <c r="A9" s="145" t="s">
        <v>172</v>
      </c>
      <c r="B9" s="146"/>
      <c r="C9" s="21" t="str">
        <f>"ONYXNG20008X"</f>
        <v>ONYXNG20008X</v>
      </c>
      <c r="D9" s="21" t="s">
        <v>173</v>
      </c>
      <c r="E9" s="22" t="s">
        <v>91</v>
      </c>
      <c r="N9" s="150"/>
      <c r="O9" s="146"/>
      <c r="P9" s="26"/>
      <c r="Q9" s="26"/>
      <c r="R9" s="26"/>
    </row>
    <row r="10" spans="1:18" ht="13.5" thickBot="1" x14ac:dyDescent="0.25">
      <c r="A10" s="147"/>
      <c r="B10" s="139"/>
      <c r="C10" s="3" t="str">
        <f>"ONYXNG20012X"</f>
        <v>ONYXNG20012X</v>
      </c>
      <c r="D10" s="3" t="s">
        <v>174</v>
      </c>
      <c r="E10" s="23" t="s">
        <v>91</v>
      </c>
      <c r="N10" s="138"/>
      <c r="O10" s="139"/>
      <c r="P10" s="26"/>
      <c r="Q10" s="26"/>
      <c r="R10" s="26"/>
    </row>
    <row r="11" spans="1:18" ht="13.5" thickBot="1" x14ac:dyDescent="0.25">
      <c r="A11" s="147"/>
      <c r="B11" s="139"/>
      <c r="C11" s="3" t="str">
        <f>"ONYXNG20015X"</f>
        <v>ONYXNG20015X</v>
      </c>
      <c r="D11" s="3" t="s">
        <v>175</v>
      </c>
      <c r="E11" s="23" t="s">
        <v>91</v>
      </c>
      <c r="N11" s="138"/>
      <c r="O11" s="139"/>
      <c r="P11" s="26"/>
      <c r="Q11" s="26"/>
      <c r="R11" s="26"/>
    </row>
    <row r="12" spans="1:18" ht="13.5" thickBot="1" x14ac:dyDescent="0.25">
      <c r="A12" s="147"/>
      <c r="B12" s="139"/>
      <c r="C12" s="3" t="str">
        <f>"ONYXNG20018X"</f>
        <v>ONYXNG20018X</v>
      </c>
      <c r="D12" s="3" t="s">
        <v>176</v>
      </c>
      <c r="E12" s="23" t="s">
        <v>91</v>
      </c>
      <c r="N12" s="138"/>
      <c r="O12" s="139"/>
      <c r="P12" s="26"/>
      <c r="Q12" s="26"/>
      <c r="R12" s="26"/>
    </row>
    <row r="13" spans="1:18" ht="13.5" thickBot="1" x14ac:dyDescent="0.25">
      <c r="A13" s="147"/>
      <c r="B13" s="139"/>
      <c r="C13" s="3" t="str">
        <f>"ONYXNG20022X"</f>
        <v>ONYXNG20022X</v>
      </c>
      <c r="D13" s="3" t="s">
        <v>177</v>
      </c>
      <c r="E13" s="23" t="s">
        <v>91</v>
      </c>
      <c r="N13" s="138"/>
      <c r="O13" s="139"/>
      <c r="P13" s="26"/>
      <c r="Q13" s="26"/>
      <c r="R13" s="26"/>
    </row>
    <row r="14" spans="1:18" ht="13.5" thickBot="1" x14ac:dyDescent="0.25">
      <c r="A14" s="147"/>
      <c r="B14" s="139"/>
      <c r="C14" s="3" t="str">
        <f>"ONYXNG20026X"</f>
        <v>ONYXNG20026X</v>
      </c>
      <c r="D14" s="3" t="s">
        <v>178</v>
      </c>
      <c r="E14" s="23" t="s">
        <v>91</v>
      </c>
      <c r="N14" s="138"/>
      <c r="O14" s="139"/>
      <c r="P14" s="26"/>
      <c r="Q14" s="26"/>
      <c r="R14" s="26"/>
    </row>
    <row r="15" spans="1:18" ht="13.5" thickBot="1" x14ac:dyDescent="0.25">
      <c r="A15" s="147"/>
      <c r="B15" s="139"/>
      <c r="C15" s="3" t="str">
        <f>"ONYXNG20030X"</f>
        <v>ONYXNG20030X</v>
      </c>
      <c r="D15" s="3" t="s">
        <v>179</v>
      </c>
      <c r="E15" s="23" t="s">
        <v>91</v>
      </c>
      <c r="N15" s="138"/>
      <c r="O15" s="139"/>
      <c r="P15" s="26"/>
      <c r="Q15" s="26"/>
      <c r="R15" s="26"/>
    </row>
    <row r="16" spans="1:18" ht="13.5" thickBot="1" x14ac:dyDescent="0.25">
      <c r="A16" s="147"/>
      <c r="B16" s="139"/>
      <c r="C16" s="3" t="str">
        <f>"ONYXNG22508X"</f>
        <v>ONYXNG22508X</v>
      </c>
      <c r="D16" s="3" t="s">
        <v>180</v>
      </c>
      <c r="E16" s="23" t="s">
        <v>91</v>
      </c>
      <c r="N16" s="138"/>
      <c r="O16" s="139"/>
      <c r="P16" s="26"/>
      <c r="Q16" s="26"/>
      <c r="R16" s="26"/>
    </row>
    <row r="17" spans="1:18" ht="13.5" thickBot="1" x14ac:dyDescent="0.25">
      <c r="A17" s="147"/>
      <c r="B17" s="139"/>
      <c r="C17" s="3" t="str">
        <f>"ONYXNG22512X"</f>
        <v>ONYXNG22512X</v>
      </c>
      <c r="D17" s="3" t="s">
        <v>181</v>
      </c>
      <c r="E17" s="23" t="s">
        <v>91</v>
      </c>
      <c r="N17" s="138"/>
      <c r="O17" s="139"/>
      <c r="P17" s="26"/>
      <c r="Q17" s="26"/>
      <c r="R17" s="26"/>
    </row>
    <row r="18" spans="1:18" ht="13.5" thickBot="1" x14ac:dyDescent="0.25">
      <c r="A18" s="147"/>
      <c r="B18" s="139"/>
      <c r="C18" s="3" t="str">
        <f>"ONYXNG22515X"</f>
        <v>ONYXNG22515X</v>
      </c>
      <c r="D18" s="3" t="s">
        <v>182</v>
      </c>
      <c r="E18" s="23" t="s">
        <v>91</v>
      </c>
      <c r="N18" s="138"/>
      <c r="O18" s="139"/>
      <c r="P18" s="26"/>
      <c r="Q18" s="26"/>
      <c r="R18" s="26"/>
    </row>
    <row r="19" spans="1:18" ht="13.5" thickBot="1" x14ac:dyDescent="0.25">
      <c r="A19" s="147"/>
      <c r="B19" s="139"/>
      <c r="C19" s="3" t="str">
        <f>"ONYXNG22518X"</f>
        <v>ONYXNG22518X</v>
      </c>
      <c r="D19" s="3" t="s">
        <v>183</v>
      </c>
      <c r="E19" s="23" t="s">
        <v>91</v>
      </c>
      <c r="N19" s="138"/>
      <c r="O19" s="139"/>
      <c r="P19" s="26"/>
      <c r="Q19" s="26"/>
      <c r="R19" s="26"/>
    </row>
    <row r="20" spans="1:18" ht="13.5" thickBot="1" x14ac:dyDescent="0.25">
      <c r="A20" s="147"/>
      <c r="B20" s="139"/>
      <c r="C20" s="3" t="str">
        <f>"ONYXNG22522X"</f>
        <v>ONYXNG22522X</v>
      </c>
      <c r="D20" s="3" t="s">
        <v>184</v>
      </c>
      <c r="E20" s="23" t="s">
        <v>91</v>
      </c>
      <c r="N20" s="138"/>
      <c r="O20" s="139"/>
      <c r="P20" s="26"/>
      <c r="Q20" s="26"/>
      <c r="R20" s="26"/>
    </row>
    <row r="21" spans="1:18" ht="13.5" thickBot="1" x14ac:dyDescent="0.25">
      <c r="A21" s="147"/>
      <c r="B21" s="139"/>
      <c r="C21" s="3" t="str">
        <f>"ONYXNG22526X"</f>
        <v>ONYXNG22526X</v>
      </c>
      <c r="D21" s="3" t="s">
        <v>185</v>
      </c>
      <c r="E21" s="23" t="s">
        <v>91</v>
      </c>
      <c r="N21" s="138"/>
      <c r="O21" s="139"/>
      <c r="P21" s="26"/>
      <c r="Q21" s="26"/>
      <c r="R21" s="26"/>
    </row>
    <row r="22" spans="1:18" ht="13.5" thickBot="1" x14ac:dyDescent="0.25">
      <c r="A22" s="147"/>
      <c r="B22" s="139"/>
      <c r="C22" s="3" t="str">
        <f>"ONYXNG22530X"</f>
        <v>ONYXNG22530X</v>
      </c>
      <c r="D22" s="3" t="s">
        <v>186</v>
      </c>
      <c r="E22" s="23" t="s">
        <v>91</v>
      </c>
      <c r="N22" s="138"/>
      <c r="O22" s="139"/>
      <c r="P22" s="26"/>
      <c r="Q22" s="26"/>
      <c r="R22" s="26"/>
    </row>
    <row r="23" spans="1:18" ht="13.5" thickBot="1" x14ac:dyDescent="0.25">
      <c r="A23" s="147"/>
      <c r="B23" s="139"/>
      <c r="C23" s="3" t="str">
        <f>"ONYXNG22534X"</f>
        <v>ONYXNG22534X</v>
      </c>
      <c r="D23" s="3" t="s">
        <v>187</v>
      </c>
      <c r="E23" s="23" t="s">
        <v>91</v>
      </c>
      <c r="N23" s="138"/>
      <c r="O23" s="139"/>
      <c r="P23" s="26"/>
      <c r="Q23" s="26"/>
      <c r="R23" s="26"/>
    </row>
    <row r="24" spans="1:18" ht="13.5" thickBot="1" x14ac:dyDescent="0.25">
      <c r="A24" s="147"/>
      <c r="B24" s="139"/>
      <c r="C24" s="3" t="str">
        <f>"ONYXNG22538X"</f>
        <v>ONYXNG22538X</v>
      </c>
      <c r="D24" s="3" t="s">
        <v>188</v>
      </c>
      <c r="E24" s="23" t="s">
        <v>91</v>
      </c>
      <c r="N24" s="138"/>
      <c r="O24" s="139"/>
      <c r="P24" s="26"/>
      <c r="Q24" s="26"/>
      <c r="R24" s="26"/>
    </row>
    <row r="25" spans="1:18" ht="13.5" thickBot="1" x14ac:dyDescent="0.25">
      <c r="A25" s="147"/>
      <c r="B25" s="139"/>
      <c r="C25" s="3" t="str">
        <f>"ONYXNG25008X"</f>
        <v>ONYXNG25008X</v>
      </c>
      <c r="D25" s="3" t="s">
        <v>189</v>
      </c>
      <c r="E25" s="23" t="s">
        <v>91</v>
      </c>
      <c r="N25" s="138"/>
      <c r="O25" s="139"/>
      <c r="P25" s="26"/>
      <c r="Q25" s="26"/>
      <c r="R25" s="26"/>
    </row>
    <row r="26" spans="1:18" ht="13.5" thickBot="1" x14ac:dyDescent="0.25">
      <c r="A26" s="147"/>
      <c r="B26" s="139"/>
      <c r="C26" s="3" t="str">
        <f>"ONYXNG25012X"</f>
        <v>ONYXNG25012X</v>
      </c>
      <c r="D26" s="3" t="s">
        <v>190</v>
      </c>
      <c r="E26" s="23" t="s">
        <v>91</v>
      </c>
      <c r="N26" s="138"/>
      <c r="O26" s="139"/>
      <c r="P26" s="26"/>
      <c r="Q26" s="26"/>
      <c r="R26" s="26"/>
    </row>
    <row r="27" spans="1:18" ht="13.5" thickBot="1" x14ac:dyDescent="0.25">
      <c r="A27" s="147"/>
      <c r="B27" s="139"/>
      <c r="C27" s="3" t="str">
        <f>"ONYXNG25015X"</f>
        <v>ONYXNG25015X</v>
      </c>
      <c r="D27" s="3" t="s">
        <v>191</v>
      </c>
      <c r="E27" s="23" t="s">
        <v>91</v>
      </c>
      <c r="N27" s="138"/>
      <c r="O27" s="139"/>
      <c r="P27" s="26"/>
      <c r="Q27" s="26"/>
      <c r="R27" s="26"/>
    </row>
    <row r="28" spans="1:18" ht="13.5" thickBot="1" x14ac:dyDescent="0.25">
      <c r="A28" s="147"/>
      <c r="B28" s="139"/>
      <c r="C28" s="3" t="str">
        <f>"ONYXNG25018X"</f>
        <v>ONYXNG25018X</v>
      </c>
      <c r="D28" s="3" t="s">
        <v>192</v>
      </c>
      <c r="E28" s="23" t="s">
        <v>91</v>
      </c>
      <c r="N28" s="138"/>
      <c r="O28" s="139"/>
      <c r="P28" s="26"/>
      <c r="Q28" s="26"/>
      <c r="R28" s="26"/>
    </row>
    <row r="29" spans="1:18" ht="13.5" thickBot="1" x14ac:dyDescent="0.25">
      <c r="A29" s="147"/>
      <c r="B29" s="139"/>
      <c r="C29" s="3" t="str">
        <f>"ONYXNG25022X"</f>
        <v>ONYXNG25022X</v>
      </c>
      <c r="D29" s="3" t="s">
        <v>193</v>
      </c>
      <c r="E29" s="23" t="s">
        <v>91</v>
      </c>
      <c r="N29" s="138"/>
      <c r="O29" s="139"/>
      <c r="P29" s="26"/>
      <c r="Q29" s="26"/>
      <c r="R29" s="26"/>
    </row>
    <row r="30" spans="1:18" ht="13.5" thickBot="1" x14ac:dyDescent="0.25">
      <c r="A30" s="147"/>
      <c r="B30" s="139"/>
      <c r="C30" s="3" t="str">
        <f>"ONYXNG25026X"</f>
        <v>ONYXNG25026X</v>
      </c>
      <c r="D30" s="3" t="s">
        <v>194</v>
      </c>
      <c r="E30" s="23" t="s">
        <v>91</v>
      </c>
      <c r="N30" s="138"/>
      <c r="O30" s="139"/>
      <c r="P30" s="26"/>
      <c r="Q30" s="26"/>
      <c r="R30" s="26"/>
    </row>
    <row r="31" spans="1:18" ht="13.5" thickBot="1" x14ac:dyDescent="0.25">
      <c r="A31" s="147"/>
      <c r="B31" s="139"/>
      <c r="C31" s="3" t="str">
        <f>"ONYXNG25030X"</f>
        <v>ONYXNG25030X</v>
      </c>
      <c r="D31" s="3" t="s">
        <v>195</v>
      </c>
      <c r="E31" s="23" t="s">
        <v>91</v>
      </c>
      <c r="N31" s="138"/>
      <c r="O31" s="139"/>
      <c r="P31" s="26"/>
      <c r="Q31" s="26"/>
      <c r="R31" s="26"/>
    </row>
    <row r="32" spans="1:18" ht="13.5" thickBot="1" x14ac:dyDescent="0.25">
      <c r="A32" s="147"/>
      <c r="B32" s="139"/>
      <c r="C32" s="3" t="str">
        <f>"ONYXNG25034X"</f>
        <v>ONYXNG25034X</v>
      </c>
      <c r="D32" s="3" t="s">
        <v>196</v>
      </c>
      <c r="E32" s="23" t="s">
        <v>91</v>
      </c>
      <c r="N32" s="138"/>
      <c r="O32" s="139"/>
      <c r="P32" s="26"/>
      <c r="Q32" s="26"/>
      <c r="R32" s="26"/>
    </row>
    <row r="33" spans="1:18" ht="13.5" thickBot="1" x14ac:dyDescent="0.25">
      <c r="A33" s="147"/>
      <c r="B33" s="139"/>
      <c r="C33" s="3" t="str">
        <f>"ONYXNG25038X"</f>
        <v>ONYXNG25038X</v>
      </c>
      <c r="D33" s="3" t="s">
        <v>197</v>
      </c>
      <c r="E33" s="23" t="s">
        <v>91</v>
      </c>
      <c r="N33" s="138"/>
      <c r="O33" s="139"/>
      <c r="P33" s="26"/>
      <c r="Q33" s="26"/>
      <c r="R33" s="26"/>
    </row>
    <row r="34" spans="1:18" ht="13.5" thickBot="1" x14ac:dyDescent="0.25">
      <c r="A34" s="147"/>
      <c r="B34" s="139"/>
      <c r="C34" s="3" t="str">
        <f>"ONYXNG27508X"</f>
        <v>ONYXNG27508X</v>
      </c>
      <c r="D34" s="3" t="s">
        <v>198</v>
      </c>
      <c r="E34" s="23" t="s">
        <v>91</v>
      </c>
      <c r="N34" s="138"/>
      <c r="O34" s="139"/>
      <c r="P34" s="26"/>
      <c r="Q34" s="26"/>
      <c r="R34" s="26"/>
    </row>
    <row r="35" spans="1:18" ht="13.5" thickBot="1" x14ac:dyDescent="0.25">
      <c r="A35" s="147"/>
      <c r="B35" s="139"/>
      <c r="C35" s="3" t="str">
        <f>"ONYXNG27512X"</f>
        <v>ONYXNG27512X</v>
      </c>
      <c r="D35" s="3" t="s">
        <v>199</v>
      </c>
      <c r="E35" s="23" t="s">
        <v>91</v>
      </c>
      <c r="N35" s="138"/>
      <c r="O35" s="139"/>
      <c r="P35" s="26"/>
      <c r="Q35" s="26"/>
      <c r="R35" s="26"/>
    </row>
    <row r="36" spans="1:18" ht="13.5" thickBot="1" x14ac:dyDescent="0.25">
      <c r="A36" s="147"/>
      <c r="B36" s="139"/>
      <c r="C36" s="3" t="str">
        <f>"ONYXNG27515X"</f>
        <v>ONYXNG27515X</v>
      </c>
      <c r="D36" s="3" t="s">
        <v>200</v>
      </c>
      <c r="E36" s="23" t="s">
        <v>91</v>
      </c>
      <c r="N36" s="138"/>
      <c r="O36" s="139"/>
      <c r="P36" s="26"/>
      <c r="Q36" s="26"/>
      <c r="R36" s="26"/>
    </row>
    <row r="37" spans="1:18" ht="13.5" thickBot="1" x14ac:dyDescent="0.25">
      <c r="A37" s="147"/>
      <c r="B37" s="139"/>
      <c r="C37" s="3" t="str">
        <f>"ONYXNG27518X"</f>
        <v>ONYXNG27518X</v>
      </c>
      <c r="D37" s="3" t="s">
        <v>201</v>
      </c>
      <c r="E37" s="23" t="s">
        <v>91</v>
      </c>
      <c r="N37" s="138"/>
      <c r="O37" s="139"/>
      <c r="P37" s="26"/>
      <c r="Q37" s="26"/>
      <c r="R37" s="26"/>
    </row>
    <row r="38" spans="1:18" ht="13.5" thickBot="1" x14ac:dyDescent="0.25">
      <c r="A38" s="147"/>
      <c r="B38" s="139"/>
      <c r="C38" s="3" t="str">
        <f>"ONYXNG27522X"</f>
        <v>ONYXNG27522X</v>
      </c>
      <c r="D38" s="3" t="s">
        <v>202</v>
      </c>
      <c r="E38" s="23" t="s">
        <v>91</v>
      </c>
      <c r="N38" s="138"/>
      <c r="O38" s="139"/>
      <c r="P38" s="26"/>
      <c r="Q38" s="26"/>
      <c r="R38" s="26"/>
    </row>
    <row r="39" spans="1:18" ht="13.5" thickBot="1" x14ac:dyDescent="0.25">
      <c r="A39" s="147"/>
      <c r="B39" s="139"/>
      <c r="C39" s="3" t="str">
        <f>"ONYXNG27526X"</f>
        <v>ONYXNG27526X</v>
      </c>
      <c r="D39" s="3" t="s">
        <v>203</v>
      </c>
      <c r="E39" s="23" t="s">
        <v>91</v>
      </c>
      <c r="N39" s="138"/>
      <c r="O39" s="139"/>
      <c r="P39" s="26"/>
      <c r="Q39" s="26"/>
      <c r="R39" s="26"/>
    </row>
    <row r="40" spans="1:18" ht="13.5" thickBot="1" x14ac:dyDescent="0.25">
      <c r="A40" s="147"/>
      <c r="B40" s="139"/>
      <c r="C40" s="3" t="str">
        <f>"ONYXNG27530X"</f>
        <v>ONYXNG27530X</v>
      </c>
      <c r="D40" s="3" t="s">
        <v>204</v>
      </c>
      <c r="E40" s="23" t="s">
        <v>91</v>
      </c>
      <c r="N40" s="138"/>
      <c r="O40" s="139"/>
      <c r="P40" s="26"/>
      <c r="Q40" s="26"/>
      <c r="R40" s="26"/>
    </row>
    <row r="41" spans="1:18" ht="13.5" thickBot="1" x14ac:dyDescent="0.25">
      <c r="A41" s="147"/>
      <c r="B41" s="139"/>
      <c r="C41" s="3" t="str">
        <f>"ONYXNG27534X"</f>
        <v>ONYXNG27534X</v>
      </c>
      <c r="D41" s="3" t="s">
        <v>205</v>
      </c>
      <c r="E41" s="23" t="s">
        <v>91</v>
      </c>
      <c r="N41" s="138"/>
      <c r="O41" s="139"/>
      <c r="P41" s="26"/>
      <c r="Q41" s="26"/>
      <c r="R41" s="26"/>
    </row>
    <row r="42" spans="1:18" ht="13.5" thickBot="1" x14ac:dyDescent="0.25">
      <c r="A42" s="147"/>
      <c r="B42" s="139"/>
      <c r="C42" s="3" t="str">
        <f>"ONYXNG27538X"</f>
        <v>ONYXNG27538X</v>
      </c>
      <c r="D42" s="3" t="s">
        <v>206</v>
      </c>
      <c r="E42" s="23" t="s">
        <v>91</v>
      </c>
      <c r="N42" s="138"/>
      <c r="O42" s="139"/>
      <c r="P42" s="26"/>
      <c r="Q42" s="26"/>
      <c r="R42" s="26"/>
    </row>
    <row r="43" spans="1:18" ht="13.5" thickBot="1" x14ac:dyDescent="0.25">
      <c r="A43" s="147"/>
      <c r="B43" s="139"/>
      <c r="C43" s="3" t="str">
        <f>"ONYXNG30008X"</f>
        <v>ONYXNG30008X</v>
      </c>
      <c r="D43" s="3" t="s">
        <v>207</v>
      </c>
      <c r="E43" s="23" t="s">
        <v>91</v>
      </c>
      <c r="N43" s="138"/>
      <c r="O43" s="139"/>
      <c r="P43" s="26"/>
      <c r="Q43" s="26"/>
      <c r="R43" s="26"/>
    </row>
    <row r="44" spans="1:18" ht="13.5" thickBot="1" x14ac:dyDescent="0.25">
      <c r="A44" s="147"/>
      <c r="B44" s="139"/>
      <c r="C44" s="3" t="str">
        <f>"ONYXNG30012X"</f>
        <v>ONYXNG30012X</v>
      </c>
      <c r="D44" s="3" t="s">
        <v>208</v>
      </c>
      <c r="E44" s="23" t="s">
        <v>91</v>
      </c>
      <c r="N44" s="138"/>
      <c r="O44" s="139"/>
      <c r="P44" s="26"/>
      <c r="Q44" s="26"/>
      <c r="R44" s="26"/>
    </row>
    <row r="45" spans="1:18" ht="13.5" thickBot="1" x14ac:dyDescent="0.25">
      <c r="A45" s="147"/>
      <c r="B45" s="139"/>
      <c r="C45" s="3" t="str">
        <f>"ONYXNG30015X"</f>
        <v>ONYXNG30015X</v>
      </c>
      <c r="D45" s="3" t="s">
        <v>209</v>
      </c>
      <c r="E45" s="23" t="s">
        <v>91</v>
      </c>
      <c r="N45" s="138"/>
      <c r="O45" s="139"/>
      <c r="P45" s="26"/>
      <c r="Q45" s="26"/>
      <c r="R45" s="26"/>
    </row>
    <row r="46" spans="1:18" ht="13.5" thickBot="1" x14ac:dyDescent="0.25">
      <c r="A46" s="147"/>
      <c r="B46" s="139"/>
      <c r="C46" s="3" t="str">
        <f>"ONYXNG30018X"</f>
        <v>ONYXNG30018X</v>
      </c>
      <c r="D46" s="3" t="s">
        <v>210</v>
      </c>
      <c r="E46" s="23" t="s">
        <v>91</v>
      </c>
      <c r="N46" s="138"/>
      <c r="O46" s="139"/>
      <c r="P46" s="26"/>
      <c r="Q46" s="26"/>
      <c r="R46" s="26"/>
    </row>
    <row r="47" spans="1:18" ht="13.5" thickBot="1" x14ac:dyDescent="0.25">
      <c r="A47" s="147"/>
      <c r="B47" s="139"/>
      <c r="C47" s="3" t="str">
        <f>"ONYXNG30022X"</f>
        <v>ONYXNG30022X</v>
      </c>
      <c r="D47" s="3" t="s">
        <v>211</v>
      </c>
      <c r="E47" s="23" t="s">
        <v>91</v>
      </c>
      <c r="N47" s="138"/>
      <c r="O47" s="139"/>
      <c r="P47" s="26"/>
      <c r="Q47" s="26"/>
      <c r="R47" s="26"/>
    </row>
    <row r="48" spans="1:18" ht="13.5" thickBot="1" x14ac:dyDescent="0.25">
      <c r="A48" s="147"/>
      <c r="B48" s="139"/>
      <c r="C48" s="3" t="str">
        <f>"ONYXNG30026X"</f>
        <v>ONYXNG30026X</v>
      </c>
      <c r="D48" s="3" t="s">
        <v>212</v>
      </c>
      <c r="E48" s="23" t="s">
        <v>91</v>
      </c>
      <c r="N48" s="138"/>
      <c r="O48" s="139"/>
      <c r="P48" s="26"/>
      <c r="Q48" s="26"/>
      <c r="R48" s="26"/>
    </row>
    <row r="49" spans="1:18" ht="13.5" thickBot="1" x14ac:dyDescent="0.25">
      <c r="A49" s="147"/>
      <c r="B49" s="139"/>
      <c r="C49" s="3" t="str">
        <f>"ONYXNG30030X"</f>
        <v>ONYXNG30030X</v>
      </c>
      <c r="D49" s="3" t="s">
        <v>213</v>
      </c>
      <c r="E49" s="23" t="s">
        <v>91</v>
      </c>
      <c r="N49" s="138"/>
      <c r="O49" s="139"/>
      <c r="P49" s="26"/>
      <c r="Q49" s="26"/>
      <c r="R49" s="26"/>
    </row>
    <row r="50" spans="1:18" ht="13.5" thickBot="1" x14ac:dyDescent="0.25">
      <c r="A50" s="147"/>
      <c r="B50" s="139"/>
      <c r="C50" s="3" t="str">
        <f>"ONYXNG30034X"</f>
        <v>ONYXNG30034X</v>
      </c>
      <c r="D50" s="3" t="s">
        <v>214</v>
      </c>
      <c r="E50" s="23" t="s">
        <v>91</v>
      </c>
      <c r="N50" s="138"/>
      <c r="O50" s="139"/>
      <c r="P50" s="26"/>
      <c r="Q50" s="26"/>
      <c r="R50" s="26"/>
    </row>
    <row r="51" spans="1:18" ht="13.5" thickBot="1" x14ac:dyDescent="0.25">
      <c r="A51" s="147"/>
      <c r="B51" s="139"/>
      <c r="C51" s="3" t="str">
        <f>"ONYXNG30038X"</f>
        <v>ONYXNG30038X</v>
      </c>
      <c r="D51" s="3" t="s">
        <v>215</v>
      </c>
      <c r="E51" s="23" t="s">
        <v>91</v>
      </c>
      <c r="N51" s="138"/>
      <c r="O51" s="139"/>
      <c r="P51" s="26"/>
      <c r="Q51" s="26"/>
      <c r="R51" s="26"/>
    </row>
    <row r="52" spans="1:18" ht="13.5" thickBot="1" x14ac:dyDescent="0.25">
      <c r="A52" s="147"/>
      <c r="B52" s="139"/>
      <c r="C52" s="3" t="str">
        <f>"ONYXNG35008X"</f>
        <v>ONYXNG35008X</v>
      </c>
      <c r="D52" s="3" t="s">
        <v>216</v>
      </c>
      <c r="E52" s="23" t="s">
        <v>91</v>
      </c>
      <c r="N52" s="138"/>
      <c r="O52" s="139"/>
      <c r="P52" s="26"/>
      <c r="Q52" s="26"/>
      <c r="R52" s="26"/>
    </row>
    <row r="53" spans="1:18" ht="13.5" thickBot="1" x14ac:dyDescent="0.25">
      <c r="A53" s="147"/>
      <c r="B53" s="139"/>
      <c r="C53" s="3" t="str">
        <f>"ONYXNG35012X"</f>
        <v>ONYXNG35012X</v>
      </c>
      <c r="D53" s="3" t="s">
        <v>217</v>
      </c>
      <c r="E53" s="23" t="s">
        <v>91</v>
      </c>
      <c r="N53" s="138"/>
      <c r="O53" s="139"/>
      <c r="P53" s="26"/>
      <c r="Q53" s="26"/>
      <c r="R53" s="26"/>
    </row>
    <row r="54" spans="1:18" ht="13.5" thickBot="1" x14ac:dyDescent="0.25">
      <c r="A54" s="147"/>
      <c r="B54" s="139"/>
      <c r="C54" s="3" t="str">
        <f>"ONYXNG35015X"</f>
        <v>ONYXNG35015X</v>
      </c>
      <c r="D54" s="3" t="s">
        <v>218</v>
      </c>
      <c r="E54" s="23" t="s">
        <v>91</v>
      </c>
      <c r="N54" s="138"/>
      <c r="O54" s="139"/>
      <c r="P54" s="26"/>
      <c r="Q54" s="26"/>
      <c r="R54" s="26"/>
    </row>
    <row r="55" spans="1:18" ht="13.5" thickBot="1" x14ac:dyDescent="0.25">
      <c r="A55" s="147"/>
      <c r="B55" s="139"/>
      <c r="C55" s="3" t="str">
        <f>"ONYXNG35018X"</f>
        <v>ONYXNG35018X</v>
      </c>
      <c r="D55" s="3" t="s">
        <v>219</v>
      </c>
      <c r="E55" s="23" t="s">
        <v>91</v>
      </c>
      <c r="N55" s="138"/>
      <c r="O55" s="139"/>
      <c r="P55" s="26"/>
      <c r="Q55" s="26"/>
      <c r="R55" s="26"/>
    </row>
    <row r="56" spans="1:18" ht="13.5" thickBot="1" x14ac:dyDescent="0.25">
      <c r="A56" s="147"/>
      <c r="B56" s="139"/>
      <c r="C56" s="3" t="str">
        <f>"ONYXNG35022X"</f>
        <v>ONYXNG35022X</v>
      </c>
      <c r="D56" s="3" t="s">
        <v>220</v>
      </c>
      <c r="E56" s="23" t="s">
        <v>91</v>
      </c>
      <c r="N56" s="138"/>
      <c r="O56" s="139"/>
      <c r="P56" s="26"/>
      <c r="Q56" s="26"/>
      <c r="R56" s="26"/>
    </row>
    <row r="57" spans="1:18" ht="13.5" thickBot="1" x14ac:dyDescent="0.25">
      <c r="A57" s="147"/>
      <c r="B57" s="139"/>
      <c r="C57" s="3" t="str">
        <f>"ONYXNG35026X"</f>
        <v>ONYXNG35026X</v>
      </c>
      <c r="D57" s="3" t="s">
        <v>221</v>
      </c>
      <c r="E57" s="23" t="s">
        <v>91</v>
      </c>
      <c r="N57" s="138"/>
      <c r="O57" s="139"/>
      <c r="P57" s="26"/>
      <c r="Q57" s="26"/>
      <c r="R57" s="26"/>
    </row>
    <row r="58" spans="1:18" ht="13.5" thickBot="1" x14ac:dyDescent="0.25">
      <c r="A58" s="147"/>
      <c r="B58" s="139"/>
      <c r="C58" s="3" t="str">
        <f>"ONYXNG35030X"</f>
        <v>ONYXNG35030X</v>
      </c>
      <c r="D58" s="3" t="s">
        <v>222</v>
      </c>
      <c r="E58" s="23" t="s">
        <v>91</v>
      </c>
      <c r="N58" s="138"/>
      <c r="O58" s="139"/>
      <c r="P58" s="26"/>
      <c r="Q58" s="26"/>
      <c r="R58" s="26"/>
    </row>
    <row r="59" spans="1:18" ht="13.5" thickBot="1" x14ac:dyDescent="0.25">
      <c r="A59" s="147"/>
      <c r="B59" s="139"/>
      <c r="C59" s="3" t="str">
        <f>"ONYXNG35034X"</f>
        <v>ONYXNG35034X</v>
      </c>
      <c r="D59" s="3" t="s">
        <v>223</v>
      </c>
      <c r="E59" s="23" t="s">
        <v>91</v>
      </c>
      <c r="N59" s="138"/>
      <c r="O59" s="139"/>
      <c r="P59" s="26"/>
      <c r="Q59" s="26"/>
      <c r="R59" s="26"/>
    </row>
    <row r="60" spans="1:18" ht="13.5" thickBot="1" x14ac:dyDescent="0.25">
      <c r="A60" s="147"/>
      <c r="B60" s="139"/>
      <c r="C60" s="3" t="str">
        <f>"ONYXNG35038X"</f>
        <v>ONYXNG35038X</v>
      </c>
      <c r="D60" s="3" t="s">
        <v>224</v>
      </c>
      <c r="E60" s="23" t="s">
        <v>91</v>
      </c>
      <c r="N60" s="138"/>
      <c r="O60" s="139"/>
      <c r="P60" s="26"/>
      <c r="Q60" s="26"/>
      <c r="R60" s="26"/>
    </row>
    <row r="61" spans="1:18" ht="13.5" thickBot="1" x14ac:dyDescent="0.25">
      <c r="A61" s="147"/>
      <c r="B61" s="139"/>
      <c r="C61" s="3" t="str">
        <f>"ONYXNG40008X"</f>
        <v>ONYXNG40008X</v>
      </c>
      <c r="D61" s="3" t="s">
        <v>225</v>
      </c>
      <c r="E61" s="23" t="s">
        <v>91</v>
      </c>
      <c r="N61" s="138"/>
      <c r="O61" s="139"/>
      <c r="P61" s="26"/>
      <c r="Q61" s="26"/>
      <c r="R61" s="26"/>
    </row>
    <row r="62" spans="1:18" ht="13.5" thickBot="1" x14ac:dyDescent="0.25">
      <c r="A62" s="147"/>
      <c r="B62" s="139"/>
      <c r="C62" s="3" t="str">
        <f>"ONYXNG40012X"</f>
        <v>ONYXNG40012X</v>
      </c>
      <c r="D62" s="3" t="s">
        <v>226</v>
      </c>
      <c r="E62" s="23" t="s">
        <v>91</v>
      </c>
      <c r="N62" s="138"/>
      <c r="O62" s="139"/>
      <c r="P62" s="26"/>
      <c r="Q62" s="26"/>
      <c r="R62" s="26"/>
    </row>
    <row r="63" spans="1:18" ht="13.5" thickBot="1" x14ac:dyDescent="0.25">
      <c r="A63" s="147"/>
      <c r="B63" s="139"/>
      <c r="C63" s="3" t="str">
        <f>"ONYXNG40015X"</f>
        <v>ONYXNG40015X</v>
      </c>
      <c r="D63" s="3" t="s">
        <v>227</v>
      </c>
      <c r="E63" s="23" t="s">
        <v>91</v>
      </c>
      <c r="N63" s="138"/>
      <c r="O63" s="139"/>
      <c r="P63" s="26"/>
      <c r="Q63" s="26"/>
      <c r="R63" s="26"/>
    </row>
    <row r="64" spans="1:18" ht="13.5" thickBot="1" x14ac:dyDescent="0.25">
      <c r="A64" s="147"/>
      <c r="B64" s="139"/>
      <c r="C64" s="3" t="str">
        <f>"ONYXNG40018X"</f>
        <v>ONYXNG40018X</v>
      </c>
      <c r="D64" s="3" t="s">
        <v>228</v>
      </c>
      <c r="E64" s="23" t="s">
        <v>91</v>
      </c>
      <c r="N64" s="138"/>
      <c r="O64" s="139"/>
      <c r="P64" s="26"/>
      <c r="Q64" s="26"/>
      <c r="R64" s="26"/>
    </row>
    <row r="65" spans="1:18" ht="13.5" thickBot="1" x14ac:dyDescent="0.25">
      <c r="A65" s="147"/>
      <c r="B65" s="139"/>
      <c r="C65" s="3" t="str">
        <f>"ONYXNG40022X"</f>
        <v>ONYXNG40022X</v>
      </c>
      <c r="D65" s="3" t="s">
        <v>229</v>
      </c>
      <c r="E65" s="23" t="s">
        <v>91</v>
      </c>
      <c r="N65" s="138"/>
      <c r="O65" s="139"/>
      <c r="P65" s="26"/>
      <c r="Q65" s="26"/>
      <c r="R65" s="26"/>
    </row>
    <row r="66" spans="1:18" ht="13.5" thickBot="1" x14ac:dyDescent="0.25">
      <c r="A66" s="147"/>
      <c r="B66" s="139"/>
      <c r="C66" s="3" t="str">
        <f>"ONYXNG40026X"</f>
        <v>ONYXNG40026X</v>
      </c>
      <c r="D66" s="3" t="s">
        <v>230</v>
      </c>
      <c r="E66" s="23" t="s">
        <v>91</v>
      </c>
      <c r="N66" s="138"/>
      <c r="O66" s="139"/>
      <c r="P66" s="26"/>
      <c r="Q66" s="26"/>
      <c r="R66" s="26"/>
    </row>
    <row r="67" spans="1:18" ht="13.5" thickBot="1" x14ac:dyDescent="0.25">
      <c r="A67" s="147"/>
      <c r="B67" s="139"/>
      <c r="C67" s="3" t="str">
        <f>"ONYXNG40030X"</f>
        <v>ONYXNG40030X</v>
      </c>
      <c r="D67" s="3" t="s">
        <v>231</v>
      </c>
      <c r="E67" s="23" t="s">
        <v>91</v>
      </c>
      <c r="N67" s="138"/>
      <c r="O67" s="139"/>
      <c r="P67" s="26"/>
      <c r="Q67" s="26"/>
      <c r="R67" s="26"/>
    </row>
    <row r="68" spans="1:18" ht="13.5" thickBot="1" x14ac:dyDescent="0.25">
      <c r="A68" s="147"/>
      <c r="B68" s="139"/>
      <c r="C68" s="3" t="str">
        <f>"ONYXNG40034X"</f>
        <v>ONYXNG40034X</v>
      </c>
      <c r="D68" s="3" t="s">
        <v>232</v>
      </c>
      <c r="E68" s="23" t="s">
        <v>91</v>
      </c>
      <c r="N68" s="138"/>
      <c r="O68" s="139"/>
      <c r="P68" s="26"/>
      <c r="Q68" s="26"/>
      <c r="R68" s="26"/>
    </row>
    <row r="69" spans="1:18" ht="13.5" thickBot="1" x14ac:dyDescent="0.25">
      <c r="A69" s="147"/>
      <c r="B69" s="139"/>
      <c r="C69" s="3" t="str">
        <f>"ONYXNG40038X"</f>
        <v>ONYXNG40038X</v>
      </c>
      <c r="D69" s="3" t="s">
        <v>233</v>
      </c>
      <c r="E69" s="23" t="s">
        <v>91</v>
      </c>
      <c r="N69" s="138"/>
      <c r="O69" s="139"/>
      <c r="P69" s="26"/>
      <c r="Q69" s="26"/>
      <c r="R69" s="26"/>
    </row>
    <row r="70" spans="1:18" ht="13.5" thickBot="1" x14ac:dyDescent="0.25">
      <c r="A70" s="147"/>
      <c r="B70" s="139"/>
      <c r="C70" s="3" t="str">
        <f>"ONYXNG45012X"</f>
        <v>ONYXNG45012X</v>
      </c>
      <c r="D70" s="3" t="s">
        <v>234</v>
      </c>
      <c r="E70" s="23" t="s">
        <v>91</v>
      </c>
      <c r="N70" s="138"/>
      <c r="O70" s="139"/>
      <c r="P70" s="26"/>
      <c r="Q70" s="26"/>
      <c r="R70" s="26"/>
    </row>
    <row r="71" spans="1:18" ht="13.5" thickBot="1" x14ac:dyDescent="0.25">
      <c r="A71" s="147"/>
      <c r="B71" s="139"/>
      <c r="C71" s="3" t="str">
        <f>"ONYXNG45015X"</f>
        <v>ONYXNG45015X</v>
      </c>
      <c r="D71" s="3" t="s">
        <v>235</v>
      </c>
      <c r="E71" s="23" t="s">
        <v>91</v>
      </c>
      <c r="N71" s="138"/>
      <c r="O71" s="139"/>
      <c r="P71" s="26"/>
      <c r="Q71" s="26"/>
      <c r="R71" s="26"/>
    </row>
    <row r="72" spans="1:18" ht="13.5" thickBot="1" x14ac:dyDescent="0.25">
      <c r="A72" s="147"/>
      <c r="B72" s="139"/>
      <c r="C72" s="3" t="str">
        <f>"ONYXNG45018X"</f>
        <v>ONYXNG45018X</v>
      </c>
      <c r="D72" s="3" t="s">
        <v>236</v>
      </c>
      <c r="E72" s="23" t="s">
        <v>91</v>
      </c>
      <c r="N72" s="138"/>
      <c r="O72" s="139"/>
      <c r="P72" s="26"/>
      <c r="Q72" s="26"/>
      <c r="R72" s="26"/>
    </row>
    <row r="73" spans="1:18" ht="13.5" thickBot="1" x14ac:dyDescent="0.25">
      <c r="A73" s="147"/>
      <c r="B73" s="139"/>
      <c r="C73" s="3" t="str">
        <f>"ONYXNG45022X"</f>
        <v>ONYXNG45022X</v>
      </c>
      <c r="D73" s="3" t="s">
        <v>237</v>
      </c>
      <c r="E73" s="23" t="s">
        <v>91</v>
      </c>
      <c r="N73" s="138"/>
      <c r="O73" s="139"/>
      <c r="P73" s="26"/>
      <c r="Q73" s="26"/>
      <c r="R73" s="26"/>
    </row>
    <row r="74" spans="1:18" ht="13.5" thickBot="1" x14ac:dyDescent="0.25">
      <c r="A74" s="147"/>
      <c r="B74" s="139"/>
      <c r="C74" s="3" t="str">
        <f>"ONYXNG45026X"</f>
        <v>ONYXNG45026X</v>
      </c>
      <c r="D74" s="3" t="s">
        <v>238</v>
      </c>
      <c r="E74" s="23" t="s">
        <v>91</v>
      </c>
      <c r="N74" s="138"/>
      <c r="O74" s="139"/>
      <c r="P74" s="26"/>
      <c r="Q74" s="26"/>
      <c r="R74" s="26"/>
    </row>
    <row r="75" spans="1:18" ht="13.5" thickBot="1" x14ac:dyDescent="0.25">
      <c r="A75" s="147"/>
      <c r="B75" s="139"/>
      <c r="C75" s="3" t="str">
        <f>"ONYXNG45030X"</f>
        <v>ONYXNG45030X</v>
      </c>
      <c r="D75" s="3" t="s">
        <v>239</v>
      </c>
      <c r="E75" s="23" t="s">
        <v>91</v>
      </c>
      <c r="N75" s="138"/>
      <c r="O75" s="139"/>
      <c r="P75" s="26"/>
      <c r="Q75" s="26"/>
      <c r="R75" s="26"/>
    </row>
    <row r="76" spans="1:18" ht="13.5" thickBot="1" x14ac:dyDescent="0.25">
      <c r="A76" s="147"/>
      <c r="B76" s="139"/>
      <c r="C76" s="3" t="str">
        <f>"ONYXNG50012X"</f>
        <v>ONYXNG50012X</v>
      </c>
      <c r="D76" s="3" t="s">
        <v>240</v>
      </c>
      <c r="E76" s="23" t="s">
        <v>91</v>
      </c>
      <c r="N76" s="138"/>
      <c r="O76" s="139"/>
      <c r="P76" s="26"/>
      <c r="Q76" s="26"/>
      <c r="R76" s="26"/>
    </row>
    <row r="77" spans="1:18" ht="13.5" thickBot="1" x14ac:dyDescent="0.25">
      <c r="A77" s="147"/>
      <c r="B77" s="139"/>
      <c r="C77" s="3" t="str">
        <f>"ONYXNG50015X"</f>
        <v>ONYXNG50015X</v>
      </c>
      <c r="D77" s="3" t="s">
        <v>241</v>
      </c>
      <c r="E77" s="23" t="s">
        <v>91</v>
      </c>
      <c r="N77" s="138"/>
      <c r="O77" s="139"/>
      <c r="P77" s="26"/>
      <c r="Q77" s="26"/>
      <c r="R77" s="26"/>
    </row>
    <row r="78" spans="1:18" ht="13.5" thickBot="1" x14ac:dyDescent="0.25">
      <c r="A78" s="147"/>
      <c r="B78" s="139"/>
      <c r="C78" s="3" t="str">
        <f>"ONYXNG50018X"</f>
        <v>ONYXNG50018X</v>
      </c>
      <c r="D78" s="3" t="s">
        <v>242</v>
      </c>
      <c r="E78" s="23" t="s">
        <v>91</v>
      </c>
      <c r="N78" s="138"/>
      <c r="O78" s="139"/>
      <c r="P78" s="26"/>
      <c r="Q78" s="26"/>
      <c r="R78" s="26"/>
    </row>
    <row r="79" spans="1:18" ht="13.5" thickBot="1" x14ac:dyDescent="0.25">
      <c r="A79" s="147"/>
      <c r="B79" s="139"/>
      <c r="C79" s="3" t="str">
        <f>"ONYXNG50022X"</f>
        <v>ONYXNG50022X</v>
      </c>
      <c r="D79" s="3" t="s">
        <v>243</v>
      </c>
      <c r="E79" s="23" t="s">
        <v>91</v>
      </c>
      <c r="N79" s="138"/>
      <c r="O79" s="139"/>
      <c r="P79" s="26"/>
      <c r="Q79" s="26"/>
      <c r="R79" s="26"/>
    </row>
    <row r="80" spans="1:18" ht="13.5" thickBot="1" x14ac:dyDescent="0.25">
      <c r="A80" s="147"/>
      <c r="B80" s="139"/>
      <c r="C80" s="3" t="str">
        <f>"ONYXNG50026X"</f>
        <v>ONYXNG50026X</v>
      </c>
      <c r="D80" s="3" t="s">
        <v>244</v>
      </c>
      <c r="E80" s="23" t="s">
        <v>91</v>
      </c>
      <c r="N80" s="138"/>
      <c r="O80" s="139"/>
      <c r="P80" s="26"/>
      <c r="Q80" s="26"/>
      <c r="R80" s="26"/>
    </row>
    <row r="81" spans="1:18" ht="13.5" thickBot="1" x14ac:dyDescent="0.25">
      <c r="A81" s="148"/>
      <c r="B81" s="149"/>
      <c r="C81" s="24" t="str">
        <f>"ONYXNG50030X"</f>
        <v>ONYXNG50030X</v>
      </c>
      <c r="D81" s="24" t="s">
        <v>245</v>
      </c>
      <c r="E81" s="25" t="s">
        <v>91</v>
      </c>
      <c r="N81" s="151"/>
      <c r="O81" s="149"/>
      <c r="P81" s="26"/>
      <c r="Q81" s="26"/>
      <c r="R81" s="26"/>
    </row>
    <row r="82" spans="1:18" ht="13.15" customHeight="1" x14ac:dyDescent="0.2">
      <c r="A82" s="97"/>
      <c r="B82" s="96"/>
      <c r="C82" s="4"/>
      <c r="D82" s="4"/>
      <c r="E82" s="4"/>
    </row>
    <row r="83" spans="1:18" ht="13.15" customHeight="1" x14ac:dyDescent="0.2">
      <c r="A83" s="97"/>
      <c r="B83" s="96"/>
      <c r="C83" s="4"/>
      <c r="D83" s="4"/>
      <c r="E83" s="4"/>
    </row>
    <row r="84" spans="1:18" ht="13.15" customHeight="1" x14ac:dyDescent="0.2">
      <c r="A84" s="97"/>
      <c r="B84" s="96"/>
      <c r="C84" s="4"/>
      <c r="D84" s="4"/>
      <c r="E84" s="4"/>
    </row>
    <row r="85" spans="1:18" ht="13.15" customHeight="1" x14ac:dyDescent="0.2">
      <c r="A85" s="97"/>
      <c r="B85" s="96"/>
      <c r="C85" s="4"/>
      <c r="D85" s="4"/>
      <c r="E85" s="4"/>
    </row>
    <row r="86" spans="1:18" ht="13.15" customHeight="1" x14ac:dyDescent="0.2">
      <c r="A86" s="97"/>
      <c r="B86" s="96"/>
      <c r="C86" s="4"/>
      <c r="D86" s="4"/>
      <c r="E86" s="4"/>
    </row>
    <row r="87" spans="1:18" ht="13.15" customHeight="1" x14ac:dyDescent="0.2">
      <c r="A87" s="97"/>
      <c r="B87" s="96"/>
      <c r="C87" s="4"/>
      <c r="D87" s="4"/>
      <c r="E87" s="4"/>
    </row>
    <row r="88" spans="1:18" ht="13.15" customHeight="1" x14ac:dyDescent="0.2">
      <c r="A88" s="97"/>
      <c r="B88" s="96"/>
      <c r="C88" s="4"/>
      <c r="D88" s="4"/>
      <c r="E88" s="4"/>
    </row>
    <row r="89" spans="1:18" ht="13.15" customHeight="1" x14ac:dyDescent="0.2">
      <c r="A89" s="98"/>
      <c r="B89" s="99"/>
      <c r="C89" s="4"/>
      <c r="D89" s="4"/>
      <c r="E89" s="4"/>
    </row>
  </sheetData>
  <sheetProtection formatCells="0" formatColumns="0" formatRows="0" insertColumns="0" insertRows="0" insertHyperlinks="0" deleteColumns="0" deleteRows="0" sort="0" autoFilter="0" pivotTables="0"/>
  <mergeCells count="10">
    <mergeCell ref="A8:B8"/>
    <mergeCell ref="N8:O8"/>
    <mergeCell ref="A9:B81"/>
    <mergeCell ref="N9:O81"/>
    <mergeCell ref="A2:A4"/>
    <mergeCell ref="B2:B4"/>
    <mergeCell ref="C2:C4"/>
    <mergeCell ref="D2:D4"/>
    <mergeCell ref="E2:E4"/>
    <mergeCell ref="F2:F4"/>
  </mergeCells>
  <pageMargins left="0.70866141732283472" right="0.70866141732283472" top="0.74803149606299213" bottom="0.74803149606299213" header="0.31496062992125984" footer="0.31496062992125984"/>
  <pageSetup paperSize="8" scale="38" fitToHeight="0" orientation="landscape" r:id="rId1"/>
  <rowBreaks count="1" manualBreakCount="1">
    <brk id="89" max="29" man="1"/>
  </rowBreaks>
  <colBreaks count="1" manualBreakCount="1">
    <brk id="4" max="14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F047-E78B-4368-BF58-1131C8209D65}">
  <sheetPr codeName="Foglio24">
    <pageSetUpPr fitToPage="1"/>
  </sheetPr>
  <dimension ref="A1:J128"/>
  <sheetViews>
    <sheetView view="pageBreakPreview" zoomScale="80" zoomScaleNormal="80" zoomScaleSheetLayoutView="80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A79" sqref="A79:F174"/>
    </sheetView>
  </sheetViews>
  <sheetFormatPr defaultColWidth="8.85546875" defaultRowHeight="12.75" x14ac:dyDescent="0.2"/>
  <cols>
    <col min="1" max="1" width="21.7109375" customWidth="1"/>
    <col min="2" max="2" width="45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17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1">
        <v>10</v>
      </c>
      <c r="B2" s="121" t="s">
        <v>70</v>
      </c>
      <c r="C2" s="121" t="s">
        <v>23</v>
      </c>
      <c r="D2" s="123" t="s">
        <v>14</v>
      </c>
      <c r="E2" s="118">
        <v>388</v>
      </c>
      <c r="F2" s="125">
        <f>ROUND(157140,2)</f>
        <v>157140</v>
      </c>
      <c r="G2" s="5">
        <v>1</v>
      </c>
      <c r="H2" s="11" t="s">
        <v>46</v>
      </c>
      <c r="I2" s="5" t="s">
        <v>2602</v>
      </c>
      <c r="J2" s="6">
        <v>300</v>
      </c>
    </row>
    <row r="3" spans="1:10" ht="20.100000000000001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38</v>
      </c>
      <c r="I3" s="5" t="s">
        <v>2668</v>
      </c>
      <c r="J3" s="9">
        <v>300</v>
      </c>
    </row>
    <row r="4" spans="1:10" ht="20.100000000000001" customHeight="1" x14ac:dyDescent="0.2">
      <c r="A4" s="121"/>
      <c r="B4" s="121"/>
      <c r="C4" s="121"/>
      <c r="D4" s="123"/>
      <c r="E4" s="120"/>
      <c r="F4" s="125"/>
      <c r="G4" s="5">
        <v>3</v>
      </c>
      <c r="H4" s="11" t="s">
        <v>43</v>
      </c>
      <c r="I4" s="5" t="s">
        <v>2805</v>
      </c>
      <c r="J4" s="9">
        <v>400</v>
      </c>
    </row>
    <row r="5" spans="1:10" ht="20.100000000000001" customHeight="1" x14ac:dyDescent="0.2">
      <c r="A5" s="121"/>
      <c r="B5" s="121"/>
      <c r="C5" s="121"/>
      <c r="D5" s="123"/>
      <c r="E5" s="120"/>
      <c r="F5" s="125"/>
      <c r="G5" s="5">
        <v>4</v>
      </c>
      <c r="H5" s="11" t="s">
        <v>39</v>
      </c>
      <c r="I5" s="5" t="s">
        <v>2838</v>
      </c>
      <c r="J5" s="9">
        <v>200</v>
      </c>
    </row>
    <row r="6" spans="1:10" ht="50.25" customHeight="1" x14ac:dyDescent="0.2">
      <c r="A6" s="121"/>
      <c r="B6" s="121"/>
      <c r="C6" s="121"/>
      <c r="D6" s="123"/>
      <c r="E6" s="119"/>
      <c r="F6" s="125"/>
      <c r="G6" s="5">
        <v>5</v>
      </c>
      <c r="H6" s="11" t="s">
        <v>51</v>
      </c>
      <c r="I6" s="14" t="s">
        <v>2928</v>
      </c>
      <c r="J6" s="9">
        <v>400</v>
      </c>
    </row>
    <row r="11" spans="1:10" ht="13.5" thickBot="1" x14ac:dyDescent="0.25"/>
    <row r="12" spans="1:10" ht="13.5" thickBot="1" x14ac:dyDescent="0.25">
      <c r="A12" s="113" t="s">
        <v>34</v>
      </c>
      <c r="B12" s="114"/>
      <c r="C12" s="18" t="s">
        <v>87</v>
      </c>
      <c r="D12" s="18" t="s">
        <v>88</v>
      </c>
      <c r="E12" s="19" t="s">
        <v>89</v>
      </c>
    </row>
    <row r="13" spans="1:10" x14ac:dyDescent="0.2">
      <c r="A13" s="136" t="s">
        <v>2602</v>
      </c>
      <c r="B13" s="137"/>
      <c r="C13" s="1" t="s">
        <v>2603</v>
      </c>
      <c r="D13" s="1" t="s">
        <v>2604</v>
      </c>
      <c r="E13" s="1" t="s">
        <v>1449</v>
      </c>
    </row>
    <row r="14" spans="1:10" x14ac:dyDescent="0.2">
      <c r="A14" s="138"/>
      <c r="B14" s="139"/>
      <c r="C14" s="1" t="s">
        <v>2605</v>
      </c>
      <c r="D14" s="1">
        <v>2763087</v>
      </c>
      <c r="E14" s="1" t="s">
        <v>1449</v>
      </c>
    </row>
    <row r="15" spans="1:10" x14ac:dyDescent="0.2">
      <c r="A15" s="138"/>
      <c r="B15" s="139"/>
      <c r="C15" s="1" t="s">
        <v>2606</v>
      </c>
      <c r="D15" s="1">
        <v>2763100</v>
      </c>
      <c r="E15" s="1" t="s">
        <v>1449</v>
      </c>
    </row>
    <row r="16" spans="1:10" x14ac:dyDescent="0.2">
      <c r="A16" s="138"/>
      <c r="B16" s="139"/>
      <c r="C16" s="1" t="s">
        <v>2607</v>
      </c>
      <c r="D16" s="1">
        <v>2763109</v>
      </c>
      <c r="E16" s="1" t="s">
        <v>1449</v>
      </c>
    </row>
    <row r="17" spans="1:5" x14ac:dyDescent="0.2">
      <c r="A17" s="138"/>
      <c r="B17" s="139"/>
      <c r="C17" s="1" t="s">
        <v>2608</v>
      </c>
      <c r="D17" s="1">
        <v>2763081</v>
      </c>
      <c r="E17" s="1" t="s">
        <v>1449</v>
      </c>
    </row>
    <row r="18" spans="1:5" x14ac:dyDescent="0.2">
      <c r="A18" s="138"/>
      <c r="B18" s="139"/>
      <c r="C18" s="1" t="s">
        <v>2609</v>
      </c>
      <c r="D18" s="1">
        <v>2763088</v>
      </c>
      <c r="E18" s="1" t="s">
        <v>1449</v>
      </c>
    </row>
    <row r="19" spans="1:5" x14ac:dyDescent="0.2">
      <c r="A19" s="138"/>
      <c r="B19" s="139"/>
      <c r="C19" s="1" t="s">
        <v>2610</v>
      </c>
      <c r="D19" s="1">
        <v>2763102</v>
      </c>
      <c r="E19" s="1" t="s">
        <v>1449</v>
      </c>
    </row>
    <row r="20" spans="1:5" x14ac:dyDescent="0.2">
      <c r="A20" s="138"/>
      <c r="B20" s="139"/>
      <c r="C20" s="1" t="s">
        <v>2611</v>
      </c>
      <c r="D20" s="1">
        <v>2763110</v>
      </c>
      <c r="E20" s="1" t="s">
        <v>1449</v>
      </c>
    </row>
    <row r="21" spans="1:5" x14ac:dyDescent="0.2">
      <c r="A21" s="138"/>
      <c r="B21" s="139"/>
      <c r="C21" s="1" t="s">
        <v>2612</v>
      </c>
      <c r="D21" s="1">
        <v>2763084</v>
      </c>
      <c r="E21" s="1" t="s">
        <v>1449</v>
      </c>
    </row>
    <row r="22" spans="1:5" x14ac:dyDescent="0.2">
      <c r="A22" s="138"/>
      <c r="B22" s="139"/>
      <c r="C22" s="1" t="s">
        <v>2613</v>
      </c>
      <c r="D22" s="1">
        <v>2763089</v>
      </c>
      <c r="E22" s="1" t="s">
        <v>1449</v>
      </c>
    </row>
    <row r="23" spans="1:5" x14ac:dyDescent="0.2">
      <c r="A23" s="138"/>
      <c r="B23" s="139"/>
      <c r="C23" s="1" t="s">
        <v>2614</v>
      </c>
      <c r="D23" s="1">
        <v>2763104</v>
      </c>
      <c r="E23" s="1" t="s">
        <v>1449</v>
      </c>
    </row>
    <row r="24" spans="1:5" x14ac:dyDescent="0.2">
      <c r="A24" s="138"/>
      <c r="B24" s="139"/>
      <c r="C24" s="1" t="s">
        <v>2615</v>
      </c>
      <c r="D24" s="1">
        <v>2763112</v>
      </c>
      <c r="E24" s="1" t="s">
        <v>1449</v>
      </c>
    </row>
    <row r="25" spans="1:5" x14ac:dyDescent="0.2">
      <c r="A25" s="138"/>
      <c r="B25" s="139"/>
      <c r="C25" s="1" t="s">
        <v>2616</v>
      </c>
      <c r="D25" s="1">
        <v>2763217</v>
      </c>
      <c r="E25" s="1" t="s">
        <v>1449</v>
      </c>
    </row>
    <row r="26" spans="1:5" x14ac:dyDescent="0.2">
      <c r="A26" s="138"/>
      <c r="B26" s="139"/>
      <c r="C26" s="1" t="s">
        <v>2617</v>
      </c>
      <c r="D26" s="1">
        <v>2763320</v>
      </c>
      <c r="E26" s="1" t="s">
        <v>1449</v>
      </c>
    </row>
    <row r="27" spans="1:5" x14ac:dyDescent="0.2">
      <c r="A27" s="138"/>
      <c r="B27" s="139"/>
      <c r="C27" s="1" t="s">
        <v>2618</v>
      </c>
      <c r="D27" s="1">
        <v>2763423</v>
      </c>
      <c r="E27" s="1" t="s">
        <v>1449</v>
      </c>
    </row>
    <row r="28" spans="1:5" x14ac:dyDescent="0.2">
      <c r="A28" s="138"/>
      <c r="B28" s="139"/>
      <c r="C28" s="1" t="s">
        <v>2619</v>
      </c>
      <c r="D28" s="1">
        <v>2763090</v>
      </c>
      <c r="E28" s="1" t="s">
        <v>1449</v>
      </c>
    </row>
    <row r="29" spans="1:5" x14ac:dyDescent="0.2">
      <c r="A29" s="138"/>
      <c r="B29" s="139"/>
      <c r="C29" s="1" t="s">
        <v>2620</v>
      </c>
      <c r="D29" s="1">
        <v>2763105</v>
      </c>
      <c r="E29" s="1" t="s">
        <v>1449</v>
      </c>
    </row>
    <row r="30" spans="1:5" x14ac:dyDescent="0.2">
      <c r="A30" s="138"/>
      <c r="B30" s="139"/>
      <c r="C30" s="1" t="s">
        <v>2621</v>
      </c>
      <c r="D30" s="1">
        <v>2763114</v>
      </c>
      <c r="E30" s="1" t="s">
        <v>1449</v>
      </c>
    </row>
    <row r="31" spans="1:5" x14ac:dyDescent="0.2">
      <c r="A31" s="138"/>
      <c r="B31" s="139"/>
      <c r="C31" s="1" t="s">
        <v>2622</v>
      </c>
      <c r="D31" s="1">
        <v>2763317</v>
      </c>
      <c r="E31" s="1" t="s">
        <v>1449</v>
      </c>
    </row>
    <row r="32" spans="1:5" x14ac:dyDescent="0.2">
      <c r="A32" s="138"/>
      <c r="B32" s="139"/>
      <c r="C32" s="1" t="s">
        <v>2623</v>
      </c>
      <c r="D32" s="1">
        <v>2763420</v>
      </c>
      <c r="E32" s="1" t="s">
        <v>1449</v>
      </c>
    </row>
    <row r="33" spans="1:5" x14ac:dyDescent="0.2">
      <c r="A33" s="138"/>
      <c r="B33" s="139"/>
      <c r="C33" s="1" t="s">
        <v>2624</v>
      </c>
      <c r="D33" s="1">
        <v>2763424</v>
      </c>
      <c r="E33" s="1" t="s">
        <v>1449</v>
      </c>
    </row>
    <row r="34" spans="1:5" x14ac:dyDescent="0.2">
      <c r="A34" s="138"/>
      <c r="B34" s="139"/>
      <c r="C34" s="1" t="s">
        <v>2625</v>
      </c>
      <c r="D34" s="1">
        <v>2763091</v>
      </c>
      <c r="E34" s="1" t="s">
        <v>1449</v>
      </c>
    </row>
    <row r="35" spans="1:5" x14ac:dyDescent="0.2">
      <c r="A35" s="138"/>
      <c r="B35" s="139"/>
      <c r="C35" s="1" t="s">
        <v>2626</v>
      </c>
      <c r="D35" s="1">
        <v>2763106</v>
      </c>
      <c r="E35" s="1" t="s">
        <v>1449</v>
      </c>
    </row>
    <row r="36" spans="1:5" x14ac:dyDescent="0.2">
      <c r="A36" s="138"/>
      <c r="B36" s="139"/>
      <c r="C36" s="1" t="s">
        <v>2627</v>
      </c>
      <c r="D36" s="1">
        <v>2763214</v>
      </c>
      <c r="E36" s="1" t="s">
        <v>1449</v>
      </c>
    </row>
    <row r="37" spans="1:5" x14ac:dyDescent="0.2">
      <c r="A37" s="138"/>
      <c r="B37" s="139"/>
      <c r="C37" s="1" t="s">
        <v>2628</v>
      </c>
      <c r="D37" s="1">
        <v>2763318</v>
      </c>
      <c r="E37" s="1" t="s">
        <v>1449</v>
      </c>
    </row>
    <row r="38" spans="1:5" x14ac:dyDescent="0.2">
      <c r="A38" s="138"/>
      <c r="B38" s="139"/>
      <c r="C38" s="1" t="s">
        <v>2629</v>
      </c>
      <c r="D38" s="1">
        <v>2763421</v>
      </c>
      <c r="E38" s="1" t="s">
        <v>1449</v>
      </c>
    </row>
    <row r="39" spans="1:5" x14ac:dyDescent="0.2">
      <c r="A39" s="138"/>
      <c r="B39" s="139"/>
      <c r="C39" s="1" t="s">
        <v>2630</v>
      </c>
      <c r="D39" s="1">
        <v>2763425</v>
      </c>
      <c r="E39" s="1" t="s">
        <v>1449</v>
      </c>
    </row>
    <row r="40" spans="1:5" x14ac:dyDescent="0.2">
      <c r="A40" s="138"/>
      <c r="B40" s="139"/>
      <c r="C40" s="1" t="s">
        <v>2631</v>
      </c>
      <c r="D40" s="1">
        <v>2763098</v>
      </c>
      <c r="E40" s="1" t="s">
        <v>1449</v>
      </c>
    </row>
    <row r="41" spans="1:5" x14ac:dyDescent="0.2">
      <c r="A41" s="138"/>
      <c r="B41" s="139"/>
      <c r="C41" s="1" t="s">
        <v>2632</v>
      </c>
      <c r="D41" s="1">
        <v>2763108</v>
      </c>
      <c r="E41" s="1" t="s">
        <v>1449</v>
      </c>
    </row>
    <row r="42" spans="1:5" x14ac:dyDescent="0.2">
      <c r="A42" s="138"/>
      <c r="B42" s="139"/>
      <c r="C42" s="1" t="s">
        <v>2633</v>
      </c>
      <c r="D42" s="1">
        <v>2763215</v>
      </c>
      <c r="E42" s="1" t="s">
        <v>1449</v>
      </c>
    </row>
    <row r="43" spans="1:5" x14ac:dyDescent="0.2">
      <c r="A43" s="138"/>
      <c r="B43" s="139"/>
      <c r="C43" s="1" t="s">
        <v>2634</v>
      </c>
      <c r="D43" s="1">
        <v>2763319</v>
      </c>
      <c r="E43" s="1" t="s">
        <v>1449</v>
      </c>
    </row>
    <row r="44" spans="1:5" x14ac:dyDescent="0.2">
      <c r="A44" s="138"/>
      <c r="B44" s="139"/>
      <c r="C44" s="1" t="s">
        <v>2635</v>
      </c>
      <c r="D44" s="1">
        <v>2763422</v>
      </c>
      <c r="E44" s="1" t="s">
        <v>1449</v>
      </c>
    </row>
    <row r="45" spans="1:5" x14ac:dyDescent="0.2">
      <c r="A45" s="138"/>
      <c r="B45" s="139"/>
      <c r="C45" s="1" t="s">
        <v>2636</v>
      </c>
      <c r="D45" s="1">
        <v>2763426</v>
      </c>
      <c r="E45" s="1" t="s">
        <v>1449</v>
      </c>
    </row>
    <row r="46" spans="1:5" x14ac:dyDescent="0.2">
      <c r="A46" s="138"/>
      <c r="B46" s="139"/>
      <c r="C46" s="1" t="s">
        <v>2637</v>
      </c>
      <c r="D46" s="1">
        <v>2763429</v>
      </c>
      <c r="E46" s="1" t="s">
        <v>1449</v>
      </c>
    </row>
    <row r="47" spans="1:5" x14ac:dyDescent="0.2">
      <c r="A47" s="138"/>
      <c r="B47" s="139"/>
      <c r="C47" s="1" t="s">
        <v>2638</v>
      </c>
      <c r="D47" s="1">
        <v>2763437</v>
      </c>
      <c r="E47" s="1" t="s">
        <v>1449</v>
      </c>
    </row>
    <row r="48" spans="1:5" x14ac:dyDescent="0.2">
      <c r="A48" s="138"/>
      <c r="B48" s="139"/>
      <c r="C48" s="1" t="s">
        <v>2639</v>
      </c>
      <c r="D48" s="1">
        <v>2763449</v>
      </c>
      <c r="E48" s="1" t="s">
        <v>1449</v>
      </c>
    </row>
    <row r="49" spans="1:5" x14ac:dyDescent="0.2">
      <c r="A49" s="138"/>
      <c r="B49" s="139"/>
      <c r="C49" s="1" t="s">
        <v>2640</v>
      </c>
      <c r="D49" s="1">
        <v>2763427</v>
      </c>
      <c r="E49" s="1" t="s">
        <v>1449</v>
      </c>
    </row>
    <row r="50" spans="1:5" x14ac:dyDescent="0.2">
      <c r="A50" s="138"/>
      <c r="B50" s="139"/>
      <c r="C50" s="1" t="s">
        <v>2641</v>
      </c>
      <c r="D50" s="1">
        <v>2763430</v>
      </c>
      <c r="E50" s="1" t="s">
        <v>1449</v>
      </c>
    </row>
    <row r="51" spans="1:5" x14ac:dyDescent="0.2">
      <c r="A51" s="138"/>
      <c r="B51" s="139"/>
      <c r="C51" s="1" t="s">
        <v>2642</v>
      </c>
      <c r="D51" s="1">
        <v>2763438</v>
      </c>
      <c r="E51" s="1" t="s">
        <v>1449</v>
      </c>
    </row>
    <row r="52" spans="1:5" x14ac:dyDescent="0.2">
      <c r="A52" s="138"/>
      <c r="B52" s="139"/>
      <c r="C52" s="1" t="s">
        <v>2643</v>
      </c>
      <c r="D52" s="1">
        <v>2763450</v>
      </c>
      <c r="E52" s="1" t="s">
        <v>1449</v>
      </c>
    </row>
    <row r="53" spans="1:5" x14ac:dyDescent="0.2">
      <c r="A53" s="138"/>
      <c r="B53" s="139"/>
      <c r="C53" s="1" t="s">
        <v>2644</v>
      </c>
      <c r="D53" s="1">
        <v>2763428</v>
      </c>
      <c r="E53" s="1" t="s">
        <v>1449</v>
      </c>
    </row>
    <row r="54" spans="1:5" x14ac:dyDescent="0.2">
      <c r="A54" s="138"/>
      <c r="B54" s="139"/>
      <c r="C54" s="1" t="s">
        <v>2645</v>
      </c>
      <c r="D54" s="1">
        <v>2763431</v>
      </c>
      <c r="E54" s="1" t="s">
        <v>1449</v>
      </c>
    </row>
    <row r="55" spans="1:5" x14ac:dyDescent="0.2">
      <c r="A55" s="138"/>
      <c r="B55" s="139"/>
      <c r="C55" s="1" t="s">
        <v>2646</v>
      </c>
      <c r="D55" s="1">
        <v>2763440</v>
      </c>
      <c r="E55" s="1" t="s">
        <v>1449</v>
      </c>
    </row>
    <row r="56" spans="1:5" x14ac:dyDescent="0.2">
      <c r="A56" s="138"/>
      <c r="B56" s="139"/>
      <c r="C56" s="1" t="s">
        <v>2647</v>
      </c>
      <c r="D56" s="1">
        <v>2763451</v>
      </c>
      <c r="E56" s="1" t="s">
        <v>1449</v>
      </c>
    </row>
    <row r="57" spans="1:5" x14ac:dyDescent="0.2">
      <c r="A57" s="138"/>
      <c r="B57" s="139"/>
      <c r="C57" s="1" t="s">
        <v>2648</v>
      </c>
      <c r="D57" s="1">
        <v>2763456</v>
      </c>
      <c r="E57" s="1" t="s">
        <v>1449</v>
      </c>
    </row>
    <row r="58" spans="1:5" x14ac:dyDescent="0.2">
      <c r="A58" s="138"/>
      <c r="B58" s="139"/>
      <c r="C58" s="1" t="s">
        <v>2649</v>
      </c>
      <c r="D58" s="1">
        <v>2763461</v>
      </c>
      <c r="E58" s="1" t="s">
        <v>1449</v>
      </c>
    </row>
    <row r="59" spans="1:5" x14ac:dyDescent="0.2">
      <c r="A59" s="138"/>
      <c r="B59" s="139"/>
      <c r="C59" s="1" t="s">
        <v>2650</v>
      </c>
      <c r="D59" s="1">
        <v>2763466</v>
      </c>
      <c r="E59" s="1" t="s">
        <v>1449</v>
      </c>
    </row>
    <row r="60" spans="1:5" x14ac:dyDescent="0.2">
      <c r="A60" s="138"/>
      <c r="B60" s="139"/>
      <c r="C60" s="1" t="s">
        <v>2651</v>
      </c>
      <c r="D60" s="1">
        <v>2763433</v>
      </c>
      <c r="E60" s="1" t="s">
        <v>1449</v>
      </c>
    </row>
    <row r="61" spans="1:5" x14ac:dyDescent="0.2">
      <c r="A61" s="138"/>
      <c r="B61" s="139"/>
      <c r="C61" s="1" t="s">
        <v>2652</v>
      </c>
      <c r="D61" s="1">
        <v>2763442</v>
      </c>
      <c r="E61" s="1" t="s">
        <v>1449</v>
      </c>
    </row>
    <row r="62" spans="1:5" x14ac:dyDescent="0.2">
      <c r="A62" s="138"/>
      <c r="B62" s="139"/>
      <c r="C62" s="1" t="s">
        <v>2653</v>
      </c>
      <c r="D62" s="1">
        <v>2763452</v>
      </c>
      <c r="E62" s="1" t="s">
        <v>1449</v>
      </c>
    </row>
    <row r="63" spans="1:5" x14ac:dyDescent="0.2">
      <c r="A63" s="138"/>
      <c r="B63" s="139"/>
      <c r="C63" s="1" t="s">
        <v>2654</v>
      </c>
      <c r="D63" s="1">
        <v>2763457</v>
      </c>
      <c r="E63" s="1" t="s">
        <v>1449</v>
      </c>
    </row>
    <row r="64" spans="1:5" x14ac:dyDescent="0.2">
      <c r="A64" s="138"/>
      <c r="B64" s="139"/>
      <c r="C64" s="1" t="s">
        <v>2655</v>
      </c>
      <c r="D64" s="1">
        <v>2763462</v>
      </c>
      <c r="E64" s="1" t="s">
        <v>1449</v>
      </c>
    </row>
    <row r="65" spans="1:5" x14ac:dyDescent="0.2">
      <c r="A65" s="138"/>
      <c r="B65" s="139"/>
      <c r="C65" s="1" t="s">
        <v>2656</v>
      </c>
      <c r="D65" s="1">
        <v>2763468</v>
      </c>
      <c r="E65" s="1" t="s">
        <v>1449</v>
      </c>
    </row>
    <row r="66" spans="1:5" x14ac:dyDescent="0.2">
      <c r="A66" s="138"/>
      <c r="B66" s="139"/>
      <c r="C66" s="1" t="s">
        <v>2657</v>
      </c>
      <c r="D66" s="1">
        <v>2763434</v>
      </c>
      <c r="E66" s="1" t="s">
        <v>1449</v>
      </c>
    </row>
    <row r="67" spans="1:5" x14ac:dyDescent="0.2">
      <c r="A67" s="138"/>
      <c r="B67" s="139"/>
      <c r="C67" s="1" t="s">
        <v>2658</v>
      </c>
      <c r="D67" s="1">
        <v>2763445</v>
      </c>
      <c r="E67" s="1" t="s">
        <v>1449</v>
      </c>
    </row>
    <row r="68" spans="1:5" x14ac:dyDescent="0.2">
      <c r="A68" s="138"/>
      <c r="B68" s="139"/>
      <c r="C68" s="1" t="s">
        <v>2659</v>
      </c>
      <c r="D68" s="1">
        <v>2763454</v>
      </c>
      <c r="E68" s="1" t="s">
        <v>1449</v>
      </c>
    </row>
    <row r="69" spans="1:5" x14ac:dyDescent="0.2">
      <c r="A69" s="138"/>
      <c r="B69" s="139"/>
      <c r="C69" s="1" t="s">
        <v>2660</v>
      </c>
      <c r="D69" s="1">
        <v>2763458</v>
      </c>
      <c r="E69" s="1" t="s">
        <v>1449</v>
      </c>
    </row>
    <row r="70" spans="1:5" x14ac:dyDescent="0.2">
      <c r="A70" s="138"/>
      <c r="B70" s="139"/>
      <c r="C70" s="1" t="s">
        <v>2661</v>
      </c>
      <c r="D70" s="1">
        <v>2763464</v>
      </c>
      <c r="E70" s="1" t="s">
        <v>1449</v>
      </c>
    </row>
    <row r="71" spans="1:5" x14ac:dyDescent="0.2">
      <c r="A71" s="138"/>
      <c r="B71" s="139"/>
      <c r="C71" s="1" t="s">
        <v>2662</v>
      </c>
      <c r="D71" s="1">
        <v>2763469</v>
      </c>
      <c r="E71" s="1" t="s">
        <v>1449</v>
      </c>
    </row>
    <row r="72" spans="1:5" x14ac:dyDescent="0.2">
      <c r="A72" s="138"/>
      <c r="B72" s="139"/>
      <c r="C72" s="1" t="s">
        <v>2663</v>
      </c>
      <c r="D72" s="1">
        <v>2763435</v>
      </c>
      <c r="E72" s="1" t="s">
        <v>1449</v>
      </c>
    </row>
    <row r="73" spans="1:5" x14ac:dyDescent="0.2">
      <c r="A73" s="138"/>
      <c r="B73" s="139"/>
      <c r="C73" s="1" t="s">
        <v>2664</v>
      </c>
      <c r="D73" s="1">
        <v>2763447</v>
      </c>
      <c r="E73" s="1" t="s">
        <v>1449</v>
      </c>
    </row>
    <row r="74" spans="1:5" x14ac:dyDescent="0.2">
      <c r="A74" s="138"/>
      <c r="B74" s="139"/>
      <c r="C74" s="1" t="s">
        <v>2665</v>
      </c>
      <c r="D74" s="1">
        <v>2763455</v>
      </c>
      <c r="E74" s="1" t="s">
        <v>1449</v>
      </c>
    </row>
    <row r="75" spans="1:5" x14ac:dyDescent="0.2">
      <c r="A75" s="138"/>
      <c r="B75" s="139"/>
      <c r="C75" s="1" t="s">
        <v>2666</v>
      </c>
      <c r="D75" s="1">
        <v>2763459</v>
      </c>
      <c r="E75" s="1" t="s">
        <v>1449</v>
      </c>
    </row>
    <row r="76" spans="1:5" x14ac:dyDescent="0.2">
      <c r="A76" s="140"/>
      <c r="B76" s="141"/>
      <c r="C76" s="1" t="s">
        <v>2667</v>
      </c>
      <c r="D76" s="1">
        <v>2763465</v>
      </c>
      <c r="E76" s="1" t="s">
        <v>1449</v>
      </c>
    </row>
    <row r="79" spans="1:5" x14ac:dyDescent="0.2">
      <c r="C79" s="60"/>
    </row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  <row r="103" ht="13.15" customHeight="1" x14ac:dyDescent="0.2"/>
    <row r="104" ht="13.15" customHeight="1" x14ac:dyDescent="0.2"/>
    <row r="105" ht="13.15" customHeight="1" x14ac:dyDescent="0.2"/>
    <row r="106" ht="13.15" customHeight="1" x14ac:dyDescent="0.2"/>
    <row r="107" ht="13.15" customHeight="1" x14ac:dyDescent="0.2"/>
    <row r="108" ht="13.15" customHeight="1" x14ac:dyDescent="0.2"/>
    <row r="109" ht="13.15" customHeight="1" x14ac:dyDescent="0.2"/>
    <row r="110" ht="13.15" customHeight="1" x14ac:dyDescent="0.2"/>
    <row r="111" ht="13.15" customHeight="1" x14ac:dyDescent="0.2"/>
    <row r="112" ht="13.15" customHeight="1" x14ac:dyDescent="0.2"/>
    <row r="113" ht="13.15" customHeight="1" x14ac:dyDescent="0.2"/>
    <row r="114" ht="13.15" customHeight="1" x14ac:dyDescent="0.2"/>
    <row r="115" ht="13.15" customHeight="1" x14ac:dyDescent="0.2"/>
    <row r="116" ht="13.15" customHeight="1" x14ac:dyDescent="0.2"/>
    <row r="117" ht="13.15" customHeight="1" x14ac:dyDescent="0.2"/>
    <row r="118" ht="13.15" customHeight="1" x14ac:dyDescent="0.2"/>
    <row r="119" ht="13.15" customHeight="1" x14ac:dyDescent="0.2"/>
    <row r="120" ht="13.15" customHeight="1" x14ac:dyDescent="0.2"/>
    <row r="121" ht="13.15" customHeight="1" x14ac:dyDescent="0.2"/>
    <row r="122" ht="13.15" customHeight="1" x14ac:dyDescent="0.2"/>
    <row r="123" ht="13.15" customHeight="1" x14ac:dyDescent="0.2"/>
    <row r="124" ht="13.15" customHeight="1" x14ac:dyDescent="0.2"/>
    <row r="125" ht="13.15" customHeight="1" x14ac:dyDescent="0.2"/>
    <row r="126" ht="13.15" customHeight="1" x14ac:dyDescent="0.2"/>
    <row r="127" ht="13.15" customHeight="1" x14ac:dyDescent="0.2"/>
    <row r="128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A12:B12"/>
    <mergeCell ref="A13:B76"/>
    <mergeCell ref="F2:F6"/>
    <mergeCell ref="A2:A6"/>
    <mergeCell ref="B2:B6"/>
    <mergeCell ref="C2:C6"/>
    <mergeCell ref="D2:D6"/>
    <mergeCell ref="E2:E6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colBreaks count="1" manualBreakCount="1">
    <brk id="4" max="173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2D52-C0A9-4174-B98C-BC98AF55C27C}">
  <sheetPr codeName="Foglio46">
    <pageSetUpPr fitToPage="1"/>
  </sheetPr>
  <dimension ref="A1:J128"/>
  <sheetViews>
    <sheetView view="pageBreakPreview" zoomScale="80" zoomScaleNormal="80" zoomScaleSheetLayoutView="80" workbookViewId="0">
      <pane xSplit="4" ySplit="1" topLeftCell="E133" activePane="bottomRight" state="frozen"/>
      <selection pane="topRight" activeCell="E1" sqref="E1"/>
      <selection pane="bottomLeft" activeCell="A2" sqref="A2"/>
      <selection pane="bottomRight" activeCell="G84" sqref="G84:Q140"/>
    </sheetView>
  </sheetViews>
  <sheetFormatPr defaultColWidth="8.85546875" defaultRowHeight="12.75" x14ac:dyDescent="0.2"/>
  <cols>
    <col min="1" max="1" width="21.7109375" customWidth="1"/>
    <col min="2" max="2" width="45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17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1">
        <v>10</v>
      </c>
      <c r="B2" s="121" t="s">
        <v>70</v>
      </c>
      <c r="C2" s="121" t="s">
        <v>23</v>
      </c>
      <c r="D2" s="123" t="s">
        <v>14</v>
      </c>
      <c r="E2" s="118">
        <v>388</v>
      </c>
      <c r="F2" s="125">
        <f>ROUND(157140,2)</f>
        <v>157140</v>
      </c>
      <c r="G2" s="5">
        <v>1</v>
      </c>
      <c r="H2" s="11" t="s">
        <v>46</v>
      </c>
      <c r="I2" s="5" t="s">
        <v>2602</v>
      </c>
      <c r="J2" s="6">
        <v>300</v>
      </c>
    </row>
    <row r="3" spans="1:10" ht="20.100000000000001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38</v>
      </c>
      <c r="I3" s="5" t="s">
        <v>2668</v>
      </c>
      <c r="J3" s="9">
        <v>300</v>
      </c>
    </row>
    <row r="4" spans="1:10" ht="20.100000000000001" customHeight="1" x14ac:dyDescent="0.2">
      <c r="A4" s="121"/>
      <c r="B4" s="121"/>
      <c r="C4" s="121"/>
      <c r="D4" s="123"/>
      <c r="E4" s="120"/>
      <c r="F4" s="125"/>
      <c r="G4" s="5">
        <v>3</v>
      </c>
      <c r="H4" s="11" t="s">
        <v>43</v>
      </c>
      <c r="I4" s="5" t="s">
        <v>2805</v>
      </c>
      <c r="J4" s="9">
        <v>400</v>
      </c>
    </row>
    <row r="5" spans="1:10" ht="20.100000000000001" customHeight="1" x14ac:dyDescent="0.2">
      <c r="A5" s="121"/>
      <c r="B5" s="121"/>
      <c r="C5" s="121"/>
      <c r="D5" s="123"/>
      <c r="E5" s="120"/>
      <c r="F5" s="125"/>
      <c r="G5" s="5">
        <v>4</v>
      </c>
      <c r="H5" s="11" t="s">
        <v>39</v>
      </c>
      <c r="I5" s="5" t="s">
        <v>2838</v>
      </c>
      <c r="J5" s="9">
        <v>200</v>
      </c>
    </row>
    <row r="6" spans="1:10" ht="50.25" customHeight="1" x14ac:dyDescent="0.2">
      <c r="A6" s="121"/>
      <c r="B6" s="121"/>
      <c r="C6" s="121"/>
      <c r="D6" s="123"/>
      <c r="E6" s="119"/>
      <c r="F6" s="125"/>
      <c r="G6" s="5">
        <v>5</v>
      </c>
      <c r="H6" s="11" t="s">
        <v>51</v>
      </c>
      <c r="I6" s="14" t="s">
        <v>2928</v>
      </c>
      <c r="J6" s="9">
        <v>400</v>
      </c>
    </row>
    <row r="11" spans="1:10" ht="13.5" thickBot="1" x14ac:dyDescent="0.25"/>
    <row r="12" spans="1:10" x14ac:dyDescent="0.2">
      <c r="A12" s="113" t="s">
        <v>34</v>
      </c>
      <c r="B12" s="114"/>
      <c r="C12" s="27" t="s">
        <v>87</v>
      </c>
      <c r="D12" s="27" t="s">
        <v>88</v>
      </c>
      <c r="E12" s="17" t="s">
        <v>89</v>
      </c>
    </row>
    <row r="13" spans="1:10" x14ac:dyDescent="0.2">
      <c r="A13" s="152" t="s">
        <v>2669</v>
      </c>
      <c r="B13" s="152"/>
      <c r="C13" s="55">
        <v>428690</v>
      </c>
      <c r="D13" s="28" t="s">
        <v>2670</v>
      </c>
      <c r="E13" s="28" t="s">
        <v>2235</v>
      </c>
    </row>
    <row r="14" spans="1:10" x14ac:dyDescent="0.2">
      <c r="A14" s="152" t="s">
        <v>2671</v>
      </c>
      <c r="B14" s="152"/>
      <c r="C14" s="55">
        <v>428694</v>
      </c>
      <c r="D14" s="28" t="s">
        <v>2672</v>
      </c>
      <c r="E14" s="28" t="s">
        <v>2235</v>
      </c>
    </row>
    <row r="15" spans="1:10" x14ac:dyDescent="0.2">
      <c r="A15" s="152" t="s">
        <v>2673</v>
      </c>
      <c r="B15" s="152"/>
      <c r="C15" s="55">
        <v>428700</v>
      </c>
      <c r="D15" s="28" t="s">
        <v>2674</v>
      </c>
      <c r="E15" s="28" t="s">
        <v>2235</v>
      </c>
    </row>
    <row r="16" spans="1:10" x14ac:dyDescent="0.2">
      <c r="A16" s="152" t="s">
        <v>2675</v>
      </c>
      <c r="B16" s="152"/>
      <c r="C16" s="55">
        <v>428706</v>
      </c>
      <c r="D16" s="28" t="s">
        <v>2676</v>
      </c>
      <c r="E16" s="28" t="s">
        <v>2235</v>
      </c>
    </row>
    <row r="17" spans="1:5" x14ac:dyDescent="0.2">
      <c r="A17" s="152" t="s">
        <v>2677</v>
      </c>
      <c r="B17" s="152"/>
      <c r="C17" s="55">
        <v>428691</v>
      </c>
      <c r="D17" s="28" t="s">
        <v>2678</v>
      </c>
      <c r="E17" s="28" t="s">
        <v>2235</v>
      </c>
    </row>
    <row r="18" spans="1:5" x14ac:dyDescent="0.2">
      <c r="A18" s="152" t="s">
        <v>2679</v>
      </c>
      <c r="B18" s="152"/>
      <c r="C18" s="55">
        <v>428695</v>
      </c>
      <c r="D18" s="28" t="s">
        <v>2680</v>
      </c>
      <c r="E18" s="28" t="s">
        <v>2235</v>
      </c>
    </row>
    <row r="19" spans="1:5" x14ac:dyDescent="0.2">
      <c r="A19" s="152" t="s">
        <v>2681</v>
      </c>
      <c r="B19" s="152"/>
      <c r="C19" s="55">
        <v>428701</v>
      </c>
      <c r="D19" s="28" t="s">
        <v>2682</v>
      </c>
      <c r="E19" s="28" t="s">
        <v>2235</v>
      </c>
    </row>
    <row r="20" spans="1:5" x14ac:dyDescent="0.2">
      <c r="A20" s="152" t="s">
        <v>2683</v>
      </c>
      <c r="B20" s="152"/>
      <c r="C20" s="55">
        <v>428707</v>
      </c>
      <c r="D20" s="28" t="s">
        <v>2684</v>
      </c>
      <c r="E20" s="28" t="s">
        <v>2235</v>
      </c>
    </row>
    <row r="21" spans="1:5" x14ac:dyDescent="0.2">
      <c r="A21" s="152" t="s">
        <v>2685</v>
      </c>
      <c r="B21" s="152"/>
      <c r="C21" s="55">
        <v>428692</v>
      </c>
      <c r="D21" s="28" t="s">
        <v>2686</v>
      </c>
      <c r="E21" s="28" t="s">
        <v>2235</v>
      </c>
    </row>
    <row r="22" spans="1:5" x14ac:dyDescent="0.2">
      <c r="A22" s="152" t="s">
        <v>2687</v>
      </c>
      <c r="B22" s="152"/>
      <c r="C22" s="55">
        <v>428696</v>
      </c>
      <c r="D22" s="28" t="s">
        <v>2688</v>
      </c>
      <c r="E22" s="28" t="s">
        <v>2235</v>
      </c>
    </row>
    <row r="23" spans="1:5" x14ac:dyDescent="0.2">
      <c r="A23" s="152" t="s">
        <v>2689</v>
      </c>
      <c r="B23" s="152"/>
      <c r="C23" s="55">
        <v>428702</v>
      </c>
      <c r="D23" s="28" t="s">
        <v>2690</v>
      </c>
      <c r="E23" s="28" t="s">
        <v>2235</v>
      </c>
    </row>
    <row r="24" spans="1:5" x14ac:dyDescent="0.2">
      <c r="A24" s="152" t="s">
        <v>2691</v>
      </c>
      <c r="B24" s="152"/>
      <c r="C24" s="55">
        <v>428708</v>
      </c>
      <c r="D24" s="28" t="s">
        <v>2692</v>
      </c>
      <c r="E24" s="28" t="s">
        <v>2235</v>
      </c>
    </row>
    <row r="25" spans="1:5" x14ac:dyDescent="0.2">
      <c r="A25" s="152" t="s">
        <v>2693</v>
      </c>
      <c r="B25" s="152"/>
      <c r="C25" s="55">
        <v>428712</v>
      </c>
      <c r="D25" s="28" t="s">
        <v>2694</v>
      </c>
      <c r="E25" s="28" t="s">
        <v>2235</v>
      </c>
    </row>
    <row r="26" spans="1:5" x14ac:dyDescent="0.2">
      <c r="A26" s="152" t="s">
        <v>2695</v>
      </c>
      <c r="B26" s="152"/>
      <c r="C26" s="55">
        <v>448939</v>
      </c>
      <c r="D26" s="28" t="s">
        <v>2696</v>
      </c>
      <c r="E26" s="28" t="s">
        <v>2235</v>
      </c>
    </row>
    <row r="27" spans="1:5" x14ac:dyDescent="0.2">
      <c r="A27" s="152" t="s">
        <v>2697</v>
      </c>
      <c r="B27" s="152"/>
      <c r="C27" s="55">
        <v>448942</v>
      </c>
      <c r="D27" s="28" t="s">
        <v>2698</v>
      </c>
      <c r="E27" s="28" t="s">
        <v>2235</v>
      </c>
    </row>
    <row r="28" spans="1:5" x14ac:dyDescent="0.2">
      <c r="A28" s="152" t="s">
        <v>2699</v>
      </c>
      <c r="B28" s="152"/>
      <c r="C28" s="55">
        <v>448945</v>
      </c>
      <c r="D28" s="28" t="s">
        <v>2700</v>
      </c>
      <c r="E28" s="28" t="s">
        <v>2235</v>
      </c>
    </row>
    <row r="29" spans="1:5" x14ac:dyDescent="0.2">
      <c r="A29" s="152" t="s">
        <v>2701</v>
      </c>
      <c r="B29" s="152"/>
      <c r="C29" s="55">
        <v>448948</v>
      </c>
      <c r="D29" s="28" t="s">
        <v>2702</v>
      </c>
      <c r="E29" s="28" t="s">
        <v>2235</v>
      </c>
    </row>
    <row r="30" spans="1:5" x14ac:dyDescent="0.2">
      <c r="A30" s="152" t="s">
        <v>2703</v>
      </c>
      <c r="B30" s="152"/>
      <c r="C30" s="55">
        <v>448951</v>
      </c>
      <c r="D30" s="28" t="s">
        <v>2704</v>
      </c>
      <c r="E30" s="28" t="s">
        <v>2235</v>
      </c>
    </row>
    <row r="31" spans="1:5" x14ac:dyDescent="0.2">
      <c r="A31" s="152" t="s">
        <v>2705</v>
      </c>
      <c r="B31" s="152"/>
      <c r="C31" s="55">
        <v>448943</v>
      </c>
      <c r="D31" s="28" t="s">
        <v>2706</v>
      </c>
      <c r="E31" s="28" t="s">
        <v>2235</v>
      </c>
    </row>
    <row r="32" spans="1:5" x14ac:dyDescent="0.2">
      <c r="A32" s="152" t="s">
        <v>2707</v>
      </c>
      <c r="B32" s="152"/>
      <c r="C32" s="55">
        <v>448946</v>
      </c>
      <c r="D32" s="28" t="s">
        <v>2708</v>
      </c>
      <c r="E32" s="28" t="s">
        <v>2235</v>
      </c>
    </row>
    <row r="33" spans="1:5" x14ac:dyDescent="0.2">
      <c r="A33" s="152" t="s">
        <v>2709</v>
      </c>
      <c r="B33" s="152"/>
      <c r="C33" s="55">
        <v>448949</v>
      </c>
      <c r="D33" s="28" t="s">
        <v>2710</v>
      </c>
      <c r="E33" s="28" t="s">
        <v>2235</v>
      </c>
    </row>
    <row r="34" spans="1:5" x14ac:dyDescent="0.2">
      <c r="A34" s="152" t="s">
        <v>2711</v>
      </c>
      <c r="B34" s="152"/>
      <c r="C34" s="55">
        <v>448952</v>
      </c>
      <c r="D34" s="28" t="s">
        <v>2712</v>
      </c>
      <c r="E34" s="28" t="s">
        <v>2235</v>
      </c>
    </row>
    <row r="35" spans="1:5" x14ac:dyDescent="0.2">
      <c r="A35" s="152" t="s">
        <v>2713</v>
      </c>
      <c r="B35" s="152"/>
      <c r="C35" s="55">
        <v>448944</v>
      </c>
      <c r="D35" s="28" t="s">
        <v>2714</v>
      </c>
      <c r="E35" s="28" t="s">
        <v>2235</v>
      </c>
    </row>
    <row r="36" spans="1:5" x14ac:dyDescent="0.2">
      <c r="A36" s="152" t="s">
        <v>2715</v>
      </c>
      <c r="B36" s="152"/>
      <c r="C36" s="55">
        <v>448947</v>
      </c>
      <c r="D36" s="28" t="s">
        <v>2716</v>
      </c>
      <c r="E36" s="28" t="s">
        <v>2235</v>
      </c>
    </row>
    <row r="37" spans="1:5" x14ac:dyDescent="0.2">
      <c r="A37" s="152" t="s">
        <v>2717</v>
      </c>
      <c r="B37" s="152"/>
      <c r="C37" s="55">
        <v>448950</v>
      </c>
      <c r="D37" s="28" t="s">
        <v>2718</v>
      </c>
      <c r="E37" s="28" t="s">
        <v>2235</v>
      </c>
    </row>
    <row r="38" spans="1:5" x14ac:dyDescent="0.2">
      <c r="A38" s="152" t="s">
        <v>2719</v>
      </c>
      <c r="B38" s="152"/>
      <c r="C38" s="55">
        <v>448953</v>
      </c>
      <c r="D38" s="28" t="s">
        <v>2720</v>
      </c>
      <c r="E38" s="28" t="s">
        <v>2235</v>
      </c>
    </row>
    <row r="39" spans="1:5" x14ac:dyDescent="0.2">
      <c r="A39" s="152" t="s">
        <v>2721</v>
      </c>
      <c r="B39" s="152"/>
      <c r="C39" s="55">
        <v>428716</v>
      </c>
      <c r="D39" s="28" t="s">
        <v>2722</v>
      </c>
      <c r="E39" s="28" t="s">
        <v>2235</v>
      </c>
    </row>
    <row r="40" spans="1:5" x14ac:dyDescent="0.2">
      <c r="A40" s="152" t="s">
        <v>2723</v>
      </c>
      <c r="B40" s="152"/>
      <c r="C40" s="55">
        <v>428720</v>
      </c>
      <c r="D40" s="28" t="s">
        <v>2724</v>
      </c>
      <c r="E40" s="28" t="s">
        <v>2235</v>
      </c>
    </row>
    <row r="41" spans="1:5" x14ac:dyDescent="0.2">
      <c r="A41" s="152" t="s">
        <v>2725</v>
      </c>
      <c r="B41" s="152"/>
      <c r="C41" s="55">
        <v>428726</v>
      </c>
      <c r="D41" s="28" t="s">
        <v>2726</v>
      </c>
      <c r="E41" s="28" t="s">
        <v>2235</v>
      </c>
    </row>
    <row r="42" spans="1:5" x14ac:dyDescent="0.2">
      <c r="A42" s="152" t="s">
        <v>2727</v>
      </c>
      <c r="B42" s="152"/>
      <c r="C42" s="55">
        <v>428732</v>
      </c>
      <c r="D42" s="28" t="s">
        <v>2728</v>
      </c>
      <c r="E42" s="28" t="s">
        <v>2235</v>
      </c>
    </row>
    <row r="43" spans="1:5" x14ac:dyDescent="0.2">
      <c r="A43" s="152" t="s">
        <v>2729</v>
      </c>
      <c r="B43" s="152"/>
      <c r="C43" s="55">
        <v>428717</v>
      </c>
      <c r="D43" s="28" t="s">
        <v>2730</v>
      </c>
      <c r="E43" s="28" t="s">
        <v>2235</v>
      </c>
    </row>
    <row r="44" spans="1:5" x14ac:dyDescent="0.2">
      <c r="A44" s="152" t="s">
        <v>2731</v>
      </c>
      <c r="B44" s="152"/>
      <c r="C44" s="55">
        <v>428721</v>
      </c>
      <c r="D44" s="28" t="s">
        <v>2732</v>
      </c>
      <c r="E44" s="28" t="s">
        <v>2235</v>
      </c>
    </row>
    <row r="45" spans="1:5" x14ac:dyDescent="0.2">
      <c r="A45" s="152" t="s">
        <v>2733</v>
      </c>
      <c r="B45" s="152"/>
      <c r="C45" s="55">
        <v>428727</v>
      </c>
      <c r="D45" s="28" t="s">
        <v>2734</v>
      </c>
      <c r="E45" s="28" t="s">
        <v>2235</v>
      </c>
    </row>
    <row r="46" spans="1:5" x14ac:dyDescent="0.2">
      <c r="A46" s="152" t="s">
        <v>2735</v>
      </c>
      <c r="B46" s="152"/>
      <c r="C46" s="55">
        <v>428733</v>
      </c>
      <c r="D46" s="28" t="s">
        <v>2736</v>
      </c>
      <c r="E46" s="28" t="s">
        <v>2235</v>
      </c>
    </row>
    <row r="47" spans="1:5" x14ac:dyDescent="0.2">
      <c r="A47" s="152" t="s">
        <v>2737</v>
      </c>
      <c r="B47" s="152"/>
      <c r="C47" s="55">
        <v>428718</v>
      </c>
      <c r="D47" s="28" t="s">
        <v>2738</v>
      </c>
      <c r="E47" s="28" t="s">
        <v>2235</v>
      </c>
    </row>
    <row r="48" spans="1:5" x14ac:dyDescent="0.2">
      <c r="A48" s="152" t="s">
        <v>2739</v>
      </c>
      <c r="B48" s="152"/>
      <c r="C48" s="55">
        <v>428722</v>
      </c>
      <c r="D48" s="28" t="s">
        <v>2740</v>
      </c>
      <c r="E48" s="28" t="s">
        <v>2235</v>
      </c>
    </row>
    <row r="49" spans="1:5" x14ac:dyDescent="0.2">
      <c r="A49" s="152" t="s">
        <v>2741</v>
      </c>
      <c r="B49" s="152"/>
      <c r="C49" s="55">
        <v>428728</v>
      </c>
      <c r="D49" s="28" t="s">
        <v>2742</v>
      </c>
      <c r="E49" s="28" t="s">
        <v>2235</v>
      </c>
    </row>
    <row r="50" spans="1:5" x14ac:dyDescent="0.2">
      <c r="A50" s="152" t="s">
        <v>2743</v>
      </c>
      <c r="B50" s="152"/>
      <c r="C50" s="55">
        <v>428734</v>
      </c>
      <c r="D50" s="28" t="s">
        <v>2744</v>
      </c>
      <c r="E50" s="28" t="s">
        <v>2235</v>
      </c>
    </row>
    <row r="51" spans="1:5" x14ac:dyDescent="0.2">
      <c r="A51" s="152" t="s">
        <v>2745</v>
      </c>
      <c r="B51" s="152"/>
      <c r="C51" s="55">
        <v>428738</v>
      </c>
      <c r="D51" s="28" t="s">
        <v>2746</v>
      </c>
      <c r="E51" s="28" t="s">
        <v>2235</v>
      </c>
    </row>
    <row r="52" spans="1:5" x14ac:dyDescent="0.2">
      <c r="A52" s="152" t="s">
        <v>2747</v>
      </c>
      <c r="B52" s="152"/>
      <c r="C52" s="55">
        <v>448954</v>
      </c>
      <c r="D52" s="28" t="s">
        <v>2748</v>
      </c>
      <c r="E52" s="28" t="s">
        <v>2235</v>
      </c>
    </row>
    <row r="53" spans="1:5" x14ac:dyDescent="0.2">
      <c r="A53" s="152" t="s">
        <v>2749</v>
      </c>
      <c r="B53" s="152"/>
      <c r="C53" s="55">
        <v>448957</v>
      </c>
      <c r="D53" s="28" t="s">
        <v>2750</v>
      </c>
      <c r="E53" s="28" t="s">
        <v>2235</v>
      </c>
    </row>
    <row r="54" spans="1:5" x14ac:dyDescent="0.2">
      <c r="A54" s="152" t="s">
        <v>2751</v>
      </c>
      <c r="B54" s="152"/>
      <c r="C54" s="55">
        <v>448960</v>
      </c>
      <c r="D54" s="28" t="s">
        <v>2752</v>
      </c>
      <c r="E54" s="28" t="s">
        <v>2235</v>
      </c>
    </row>
    <row r="55" spans="1:5" x14ac:dyDescent="0.2">
      <c r="A55" s="152" t="s">
        <v>2753</v>
      </c>
      <c r="B55" s="152"/>
      <c r="C55" s="55">
        <v>448963</v>
      </c>
      <c r="D55" s="28" t="s">
        <v>2754</v>
      </c>
      <c r="E55" s="28" t="s">
        <v>2235</v>
      </c>
    </row>
    <row r="56" spans="1:5" x14ac:dyDescent="0.2">
      <c r="A56" s="152" t="s">
        <v>2755</v>
      </c>
      <c r="B56" s="152"/>
      <c r="C56" s="55">
        <v>448966</v>
      </c>
      <c r="D56" s="28" t="s">
        <v>2756</v>
      </c>
      <c r="E56" s="28" t="s">
        <v>2235</v>
      </c>
    </row>
    <row r="57" spans="1:5" x14ac:dyDescent="0.2">
      <c r="A57" s="152" t="s">
        <v>2757</v>
      </c>
      <c r="B57" s="152"/>
      <c r="C57" s="55">
        <v>448958</v>
      </c>
      <c r="D57" s="28" t="s">
        <v>2758</v>
      </c>
      <c r="E57" s="28" t="s">
        <v>2235</v>
      </c>
    </row>
    <row r="58" spans="1:5" x14ac:dyDescent="0.2">
      <c r="A58" s="152" t="s">
        <v>2759</v>
      </c>
      <c r="B58" s="152"/>
      <c r="C58" s="55">
        <v>448961</v>
      </c>
      <c r="D58" s="28" t="s">
        <v>2760</v>
      </c>
      <c r="E58" s="28" t="s">
        <v>2235</v>
      </c>
    </row>
    <row r="59" spans="1:5" x14ac:dyDescent="0.2">
      <c r="A59" s="152" t="s">
        <v>2761</v>
      </c>
      <c r="B59" s="152"/>
      <c r="C59" s="55">
        <v>448964</v>
      </c>
      <c r="D59" s="28" t="s">
        <v>2762</v>
      </c>
      <c r="E59" s="28" t="s">
        <v>2235</v>
      </c>
    </row>
    <row r="60" spans="1:5" x14ac:dyDescent="0.2">
      <c r="A60" s="152" t="s">
        <v>2763</v>
      </c>
      <c r="B60" s="152"/>
      <c r="C60" s="55">
        <v>448967</v>
      </c>
      <c r="D60" s="28" t="s">
        <v>2764</v>
      </c>
      <c r="E60" s="28" t="s">
        <v>2235</v>
      </c>
    </row>
    <row r="61" spans="1:5" x14ac:dyDescent="0.2">
      <c r="A61" s="152" t="s">
        <v>2765</v>
      </c>
      <c r="B61" s="152"/>
      <c r="C61" s="55">
        <v>448959</v>
      </c>
      <c r="D61" s="28" t="s">
        <v>2766</v>
      </c>
      <c r="E61" s="28" t="s">
        <v>2235</v>
      </c>
    </row>
    <row r="62" spans="1:5" x14ac:dyDescent="0.2">
      <c r="A62" s="152" t="s">
        <v>2767</v>
      </c>
      <c r="B62" s="152"/>
      <c r="C62" s="55">
        <v>448962</v>
      </c>
      <c r="D62" s="28" t="s">
        <v>2768</v>
      </c>
      <c r="E62" s="28" t="s">
        <v>2235</v>
      </c>
    </row>
    <row r="63" spans="1:5" x14ac:dyDescent="0.2">
      <c r="A63" s="152" t="s">
        <v>2769</v>
      </c>
      <c r="B63" s="152"/>
      <c r="C63" s="55">
        <v>448965</v>
      </c>
      <c r="D63" s="28" t="s">
        <v>2770</v>
      </c>
      <c r="E63" s="28" t="s">
        <v>2235</v>
      </c>
    </row>
    <row r="64" spans="1:5" x14ac:dyDescent="0.2">
      <c r="A64" s="152" t="s">
        <v>2771</v>
      </c>
      <c r="B64" s="152"/>
      <c r="C64" s="55">
        <v>448968</v>
      </c>
      <c r="D64" s="28" t="s">
        <v>2772</v>
      </c>
      <c r="E64" s="28" t="s">
        <v>2235</v>
      </c>
    </row>
    <row r="65" spans="1:5" x14ac:dyDescent="0.2">
      <c r="A65" s="152" t="s">
        <v>2773</v>
      </c>
      <c r="B65" s="152"/>
      <c r="C65" s="55">
        <v>428752</v>
      </c>
      <c r="D65" s="28" t="s">
        <v>2774</v>
      </c>
      <c r="E65" s="28" t="s">
        <v>2235</v>
      </c>
    </row>
    <row r="66" spans="1:5" x14ac:dyDescent="0.2">
      <c r="A66" s="152" t="s">
        <v>2775</v>
      </c>
      <c r="B66" s="152"/>
      <c r="C66" s="55">
        <v>428747</v>
      </c>
      <c r="D66" s="28" t="s">
        <v>2776</v>
      </c>
      <c r="E66" s="28" t="s">
        <v>2235</v>
      </c>
    </row>
    <row r="67" spans="1:5" x14ac:dyDescent="0.2">
      <c r="A67" s="152" t="s">
        <v>2777</v>
      </c>
      <c r="B67" s="152"/>
      <c r="C67" s="55">
        <v>428753</v>
      </c>
      <c r="D67" s="28" t="s">
        <v>2778</v>
      </c>
      <c r="E67" s="28" t="s">
        <v>2235</v>
      </c>
    </row>
    <row r="68" spans="1:5" x14ac:dyDescent="0.2">
      <c r="A68" s="152" t="s">
        <v>2779</v>
      </c>
      <c r="B68" s="152"/>
      <c r="C68" s="55">
        <v>428759</v>
      </c>
      <c r="D68" s="28" t="s">
        <v>2780</v>
      </c>
      <c r="E68" s="28" t="s">
        <v>2235</v>
      </c>
    </row>
    <row r="69" spans="1:5" x14ac:dyDescent="0.2">
      <c r="A69" s="152" t="s">
        <v>2781</v>
      </c>
      <c r="B69" s="152"/>
      <c r="C69" s="55">
        <v>428748</v>
      </c>
      <c r="D69" s="28" t="s">
        <v>2782</v>
      </c>
      <c r="E69" s="28" t="s">
        <v>2235</v>
      </c>
    </row>
    <row r="70" spans="1:5" x14ac:dyDescent="0.2">
      <c r="A70" s="152" t="s">
        <v>2783</v>
      </c>
      <c r="B70" s="152"/>
      <c r="C70" s="55">
        <v>428754</v>
      </c>
      <c r="D70" s="28" t="s">
        <v>2784</v>
      </c>
      <c r="E70" s="28" t="s">
        <v>2235</v>
      </c>
    </row>
    <row r="71" spans="1:5" x14ac:dyDescent="0.2">
      <c r="A71" s="152" t="s">
        <v>2785</v>
      </c>
      <c r="B71" s="152"/>
      <c r="C71" s="55">
        <v>428760</v>
      </c>
      <c r="D71" s="28" t="s">
        <v>2786</v>
      </c>
      <c r="E71" s="28" t="s">
        <v>2235</v>
      </c>
    </row>
    <row r="72" spans="1:5" x14ac:dyDescent="0.2">
      <c r="A72" s="152" t="s">
        <v>2787</v>
      </c>
      <c r="B72" s="152"/>
      <c r="C72" s="55">
        <v>428764</v>
      </c>
      <c r="D72" s="28" t="s">
        <v>2788</v>
      </c>
      <c r="E72" s="28" t="s">
        <v>2235</v>
      </c>
    </row>
    <row r="73" spans="1:5" x14ac:dyDescent="0.2">
      <c r="A73" s="152" t="s">
        <v>2789</v>
      </c>
      <c r="B73" s="152"/>
      <c r="C73" s="55">
        <v>448972</v>
      </c>
      <c r="D73" s="28" t="s">
        <v>2790</v>
      </c>
      <c r="E73" s="28" t="s">
        <v>2235</v>
      </c>
    </row>
    <row r="74" spans="1:5" x14ac:dyDescent="0.2">
      <c r="A74" s="152" t="s">
        <v>2791</v>
      </c>
      <c r="B74" s="152"/>
      <c r="C74" s="55">
        <v>448975</v>
      </c>
      <c r="D74" s="28" t="s">
        <v>2792</v>
      </c>
      <c r="E74" s="28" t="s">
        <v>2235</v>
      </c>
    </row>
    <row r="75" spans="1:5" x14ac:dyDescent="0.2">
      <c r="A75" s="152" t="s">
        <v>2793</v>
      </c>
      <c r="B75" s="152"/>
      <c r="C75" s="55">
        <v>448978</v>
      </c>
      <c r="D75" s="28" t="s">
        <v>2794</v>
      </c>
      <c r="E75" s="28" t="s">
        <v>2235</v>
      </c>
    </row>
    <row r="76" spans="1:5" x14ac:dyDescent="0.2">
      <c r="A76" s="152" t="s">
        <v>2795</v>
      </c>
      <c r="B76" s="152"/>
      <c r="C76" s="55">
        <v>448981</v>
      </c>
      <c r="D76" s="28" t="s">
        <v>2796</v>
      </c>
      <c r="E76" s="28" t="s">
        <v>2235</v>
      </c>
    </row>
    <row r="77" spans="1:5" x14ac:dyDescent="0.2">
      <c r="A77" s="152" t="s">
        <v>2797</v>
      </c>
      <c r="B77" s="152"/>
      <c r="C77" s="55">
        <v>448973</v>
      </c>
      <c r="D77" s="28" t="s">
        <v>2798</v>
      </c>
      <c r="E77" s="28" t="s">
        <v>2235</v>
      </c>
    </row>
    <row r="78" spans="1:5" x14ac:dyDescent="0.2">
      <c r="A78" s="152" t="s">
        <v>2799</v>
      </c>
      <c r="B78" s="152"/>
      <c r="C78" s="55">
        <v>448976</v>
      </c>
      <c r="D78" s="28" t="s">
        <v>2800</v>
      </c>
      <c r="E78" s="28" t="s">
        <v>2235</v>
      </c>
    </row>
    <row r="79" spans="1:5" x14ac:dyDescent="0.2">
      <c r="A79" s="152" t="s">
        <v>2801</v>
      </c>
      <c r="B79" s="152"/>
      <c r="C79" s="55">
        <v>448979</v>
      </c>
      <c r="D79" s="28" t="s">
        <v>2802</v>
      </c>
      <c r="E79" s="28" t="s">
        <v>2235</v>
      </c>
    </row>
    <row r="80" spans="1:5" x14ac:dyDescent="0.2">
      <c r="A80" s="152" t="s">
        <v>2803</v>
      </c>
      <c r="B80" s="152"/>
      <c r="C80" s="55">
        <v>448977</v>
      </c>
      <c r="D80" s="28" t="s">
        <v>2804</v>
      </c>
      <c r="E80" s="28" t="s">
        <v>2235</v>
      </c>
    </row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  <row r="103" ht="13.15" customHeight="1" x14ac:dyDescent="0.2"/>
    <row r="104" ht="13.15" customHeight="1" x14ac:dyDescent="0.2"/>
    <row r="105" ht="13.15" customHeight="1" x14ac:dyDescent="0.2"/>
    <row r="106" ht="13.15" customHeight="1" x14ac:dyDescent="0.2"/>
    <row r="107" ht="13.15" customHeight="1" x14ac:dyDescent="0.2"/>
    <row r="108" ht="13.15" customHeight="1" x14ac:dyDescent="0.2"/>
    <row r="109" ht="13.15" customHeight="1" x14ac:dyDescent="0.2"/>
    <row r="110" ht="13.15" customHeight="1" x14ac:dyDescent="0.2"/>
    <row r="111" ht="13.15" customHeight="1" x14ac:dyDescent="0.2"/>
    <row r="112" ht="13.15" customHeight="1" x14ac:dyDescent="0.2"/>
    <row r="113" ht="13.15" customHeight="1" x14ac:dyDescent="0.2"/>
    <row r="114" ht="13.15" customHeight="1" x14ac:dyDescent="0.2"/>
    <row r="115" ht="13.15" customHeight="1" x14ac:dyDescent="0.2"/>
    <row r="116" ht="13.15" customHeight="1" x14ac:dyDescent="0.2"/>
    <row r="117" ht="13.15" customHeight="1" x14ac:dyDescent="0.2"/>
    <row r="118" ht="13.15" customHeight="1" x14ac:dyDescent="0.2"/>
    <row r="119" ht="13.15" customHeight="1" x14ac:dyDescent="0.2"/>
    <row r="120" ht="13.15" customHeight="1" x14ac:dyDescent="0.2"/>
    <row r="121" ht="13.15" customHeight="1" x14ac:dyDescent="0.2"/>
    <row r="122" ht="13.15" customHeight="1" x14ac:dyDescent="0.2"/>
    <row r="123" ht="13.15" customHeight="1" x14ac:dyDescent="0.2"/>
    <row r="124" ht="13.15" customHeight="1" x14ac:dyDescent="0.2"/>
    <row r="125" ht="13.15" customHeight="1" x14ac:dyDescent="0.2"/>
    <row r="126" ht="13.15" customHeight="1" x14ac:dyDescent="0.2"/>
    <row r="127" ht="13.15" customHeight="1" x14ac:dyDescent="0.2"/>
    <row r="128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75">
    <mergeCell ref="A80:B80"/>
    <mergeCell ref="A74:B74"/>
    <mergeCell ref="A75:B75"/>
    <mergeCell ref="A76:B76"/>
    <mergeCell ref="A77:B77"/>
    <mergeCell ref="A78:B78"/>
    <mergeCell ref="A79:B79"/>
    <mergeCell ref="A73:B73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F2:F6"/>
    <mergeCell ref="A2:A6"/>
    <mergeCell ref="B2:B6"/>
    <mergeCell ref="C2:C6"/>
    <mergeCell ref="D2:D6"/>
    <mergeCell ref="E2:E6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colBreaks count="1" manualBreakCount="1">
    <brk id="4" max="173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897F-A914-4F4C-A684-ACE67E57F8E6}">
  <sheetPr codeName="Foglio47">
    <pageSetUpPr fitToPage="1"/>
  </sheetPr>
  <dimension ref="A1:J62"/>
  <sheetViews>
    <sheetView view="pageBreakPreview" zoomScale="80" zoomScaleNormal="80" zoomScaleSheetLayoutView="80" workbookViewId="0">
      <pane xSplit="4" ySplit="1" topLeftCell="I10" activePane="bottomRight" state="frozen"/>
      <selection pane="topRight" activeCell="E1" sqref="E1"/>
      <selection pane="bottomLeft" activeCell="A2" sqref="A2"/>
      <selection pane="bottomRight" activeCell="B49" sqref="B49:B103"/>
    </sheetView>
  </sheetViews>
  <sheetFormatPr defaultColWidth="8.85546875" defaultRowHeight="12.75" x14ac:dyDescent="0.2"/>
  <cols>
    <col min="1" max="1" width="21.7109375" customWidth="1"/>
    <col min="2" max="2" width="45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17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1">
        <v>10</v>
      </c>
      <c r="B2" s="121" t="s">
        <v>70</v>
      </c>
      <c r="C2" s="121" t="s">
        <v>23</v>
      </c>
      <c r="D2" s="123" t="s">
        <v>14</v>
      </c>
      <c r="E2" s="118">
        <v>388</v>
      </c>
      <c r="F2" s="125">
        <f>ROUND(157140,2)</f>
        <v>157140</v>
      </c>
      <c r="G2" s="5">
        <v>1</v>
      </c>
      <c r="H2" s="11" t="s">
        <v>46</v>
      </c>
      <c r="I2" s="5" t="s">
        <v>2602</v>
      </c>
      <c r="J2" s="6">
        <v>300</v>
      </c>
    </row>
    <row r="3" spans="1:10" ht="20.100000000000001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38</v>
      </c>
      <c r="I3" s="5" t="s">
        <v>2668</v>
      </c>
      <c r="J3" s="9">
        <v>300</v>
      </c>
    </row>
    <row r="4" spans="1:10" ht="20.100000000000001" customHeight="1" x14ac:dyDescent="0.2">
      <c r="A4" s="121"/>
      <c r="B4" s="121"/>
      <c r="C4" s="121"/>
      <c r="D4" s="123"/>
      <c r="E4" s="120"/>
      <c r="F4" s="125"/>
      <c r="G4" s="5">
        <v>3</v>
      </c>
      <c r="H4" s="11" t="s">
        <v>43</v>
      </c>
      <c r="I4" s="5" t="s">
        <v>2805</v>
      </c>
      <c r="J4" s="9">
        <v>400</v>
      </c>
    </row>
    <row r="5" spans="1:10" ht="20.100000000000001" customHeight="1" x14ac:dyDescent="0.2">
      <c r="A5" s="121"/>
      <c r="B5" s="121"/>
      <c r="C5" s="121"/>
      <c r="D5" s="123"/>
      <c r="E5" s="120"/>
      <c r="F5" s="125"/>
      <c r="G5" s="5">
        <v>4</v>
      </c>
      <c r="H5" s="11" t="s">
        <v>39</v>
      </c>
      <c r="I5" s="5" t="s">
        <v>2838</v>
      </c>
      <c r="J5" s="9">
        <v>200</v>
      </c>
    </row>
    <row r="6" spans="1:10" ht="50.25" customHeight="1" x14ac:dyDescent="0.2">
      <c r="A6" s="121"/>
      <c r="B6" s="121"/>
      <c r="C6" s="121"/>
      <c r="D6" s="123"/>
      <c r="E6" s="119"/>
      <c r="F6" s="125"/>
      <c r="G6" s="5">
        <v>5</v>
      </c>
      <c r="H6" s="11" t="s">
        <v>51</v>
      </c>
      <c r="I6" s="14" t="s">
        <v>2928</v>
      </c>
      <c r="J6" s="9">
        <v>400</v>
      </c>
    </row>
    <row r="13" spans="1:10" x14ac:dyDescent="0.2">
      <c r="A13" s="30" t="s">
        <v>34</v>
      </c>
      <c r="B13" s="30" t="s">
        <v>87</v>
      </c>
      <c r="C13" s="30" t="s">
        <v>88</v>
      </c>
      <c r="D13" s="30" t="s">
        <v>89</v>
      </c>
    </row>
    <row r="14" spans="1:10" x14ac:dyDescent="0.2">
      <c r="A14" s="212" t="s">
        <v>2806</v>
      </c>
      <c r="B14" s="106" t="s">
        <v>2807</v>
      </c>
      <c r="C14" s="212">
        <v>1394732</v>
      </c>
      <c r="D14" s="212" t="s">
        <v>2837</v>
      </c>
    </row>
    <row r="15" spans="1:10" x14ac:dyDescent="0.2">
      <c r="A15" s="212"/>
      <c r="B15" s="106" t="s">
        <v>2808</v>
      </c>
      <c r="C15" s="212"/>
      <c r="D15" s="212"/>
    </row>
    <row r="16" spans="1:10" x14ac:dyDescent="0.2">
      <c r="A16" s="212"/>
      <c r="B16" s="106" t="s">
        <v>2809</v>
      </c>
      <c r="C16" s="212"/>
      <c r="D16" s="212"/>
    </row>
    <row r="17" spans="1:4" x14ac:dyDescent="0.2">
      <c r="A17" s="212"/>
      <c r="B17" s="106" t="s">
        <v>2810</v>
      </c>
      <c r="C17" s="212"/>
      <c r="D17" s="212"/>
    </row>
    <row r="18" spans="1:4" x14ac:dyDescent="0.2">
      <c r="A18" s="212"/>
      <c r="B18" s="106" t="s">
        <v>2811</v>
      </c>
      <c r="C18" s="212"/>
      <c r="D18" s="212"/>
    </row>
    <row r="19" spans="1:4" ht="13.15" customHeight="1" x14ac:dyDescent="0.2">
      <c r="A19" s="212"/>
      <c r="B19" s="106" t="s">
        <v>2812</v>
      </c>
      <c r="C19" s="212"/>
      <c r="D19" s="212"/>
    </row>
    <row r="20" spans="1:4" ht="13.15" customHeight="1" x14ac:dyDescent="0.2">
      <c r="A20" s="212"/>
      <c r="B20" s="106" t="s">
        <v>2813</v>
      </c>
      <c r="C20" s="212"/>
      <c r="D20" s="212"/>
    </row>
    <row r="21" spans="1:4" ht="13.15" customHeight="1" x14ac:dyDescent="0.2">
      <c r="A21" s="212"/>
      <c r="B21" s="106" t="s">
        <v>2814</v>
      </c>
      <c r="C21" s="212"/>
      <c r="D21" s="212"/>
    </row>
    <row r="22" spans="1:4" ht="13.15" customHeight="1" x14ac:dyDescent="0.2">
      <c r="A22" s="212"/>
      <c r="B22" s="106" t="s">
        <v>2815</v>
      </c>
      <c r="C22" s="212"/>
      <c r="D22" s="212"/>
    </row>
    <row r="23" spans="1:4" ht="13.15" customHeight="1" x14ac:dyDescent="0.2">
      <c r="A23" s="212"/>
      <c r="B23" s="106" t="s">
        <v>2816</v>
      </c>
      <c r="C23" s="212"/>
      <c r="D23" s="212"/>
    </row>
    <row r="24" spans="1:4" ht="13.15" customHeight="1" x14ac:dyDescent="0.2">
      <c r="A24" s="212"/>
      <c r="B24" s="106" t="s">
        <v>2817</v>
      </c>
      <c r="C24" s="212"/>
      <c r="D24" s="212"/>
    </row>
    <row r="25" spans="1:4" ht="13.15" customHeight="1" x14ac:dyDescent="0.2">
      <c r="A25" s="212"/>
      <c r="B25" s="106" t="s">
        <v>2818</v>
      </c>
      <c r="C25" s="212"/>
      <c r="D25" s="212"/>
    </row>
    <row r="26" spans="1:4" ht="13.15" customHeight="1" x14ac:dyDescent="0.2">
      <c r="A26" s="212"/>
      <c r="B26" s="106" t="s">
        <v>2819</v>
      </c>
      <c r="C26" s="212"/>
      <c r="D26" s="212"/>
    </row>
    <row r="27" spans="1:4" ht="13.15" customHeight="1" x14ac:dyDescent="0.2">
      <c r="A27" s="212"/>
      <c r="B27" s="106" t="s">
        <v>2820</v>
      </c>
      <c r="C27" s="212"/>
      <c r="D27" s="212"/>
    </row>
    <row r="28" spans="1:4" ht="13.15" customHeight="1" x14ac:dyDescent="0.2">
      <c r="A28" s="212"/>
      <c r="B28" s="106" t="s">
        <v>2821</v>
      </c>
      <c r="C28" s="212"/>
      <c r="D28" s="212"/>
    </row>
    <row r="29" spans="1:4" ht="13.15" customHeight="1" x14ac:dyDescent="0.2">
      <c r="A29" s="212"/>
      <c r="B29" s="106" t="s">
        <v>2822</v>
      </c>
      <c r="C29" s="212"/>
      <c r="D29" s="212"/>
    </row>
    <row r="30" spans="1:4" ht="13.15" customHeight="1" x14ac:dyDescent="0.2">
      <c r="A30" s="212"/>
      <c r="B30" s="106" t="s">
        <v>2823</v>
      </c>
      <c r="C30" s="212"/>
      <c r="D30" s="212"/>
    </row>
    <row r="31" spans="1:4" ht="13.15" customHeight="1" x14ac:dyDescent="0.2">
      <c r="A31" s="212"/>
      <c r="B31" s="106" t="s">
        <v>2824</v>
      </c>
      <c r="C31" s="212"/>
      <c r="D31" s="212"/>
    </row>
    <row r="32" spans="1:4" ht="13.15" customHeight="1" x14ac:dyDescent="0.2">
      <c r="A32" s="212"/>
      <c r="B32" s="106" t="s">
        <v>2825</v>
      </c>
      <c r="C32" s="212"/>
      <c r="D32" s="212"/>
    </row>
    <row r="33" spans="1:4" ht="13.15" customHeight="1" x14ac:dyDescent="0.2">
      <c r="A33" s="212"/>
      <c r="B33" s="106" t="s">
        <v>2826</v>
      </c>
      <c r="C33" s="212"/>
      <c r="D33" s="212"/>
    </row>
    <row r="34" spans="1:4" ht="13.15" customHeight="1" x14ac:dyDescent="0.2">
      <c r="A34" s="212"/>
      <c r="B34" s="106" t="s">
        <v>2827</v>
      </c>
      <c r="C34" s="212"/>
      <c r="D34" s="212"/>
    </row>
    <row r="35" spans="1:4" ht="13.15" customHeight="1" x14ac:dyDescent="0.2">
      <c r="A35" s="212"/>
      <c r="B35" s="106" t="s">
        <v>2828</v>
      </c>
      <c r="C35" s="212"/>
      <c r="D35" s="212"/>
    </row>
    <row r="36" spans="1:4" ht="13.15" customHeight="1" x14ac:dyDescent="0.2">
      <c r="A36" s="212"/>
      <c r="B36" s="106" t="s">
        <v>2829</v>
      </c>
      <c r="C36" s="212"/>
      <c r="D36" s="212"/>
    </row>
    <row r="37" spans="1:4" ht="13.15" customHeight="1" x14ac:dyDescent="0.2">
      <c r="A37" s="212"/>
      <c r="B37" s="106" t="s">
        <v>2830</v>
      </c>
      <c r="C37" s="212"/>
      <c r="D37" s="212"/>
    </row>
    <row r="38" spans="1:4" ht="13.15" customHeight="1" x14ac:dyDescent="0.2">
      <c r="A38" s="212"/>
      <c r="B38" s="106" t="s">
        <v>2831</v>
      </c>
      <c r="C38" s="212"/>
      <c r="D38" s="212"/>
    </row>
    <row r="39" spans="1:4" ht="13.15" customHeight="1" x14ac:dyDescent="0.2">
      <c r="A39" s="212"/>
      <c r="B39" s="106" t="s">
        <v>2832</v>
      </c>
      <c r="C39" s="212"/>
      <c r="D39" s="212"/>
    </row>
    <row r="40" spans="1:4" ht="13.15" customHeight="1" x14ac:dyDescent="0.2">
      <c r="A40" s="212"/>
      <c r="B40" s="106" t="s">
        <v>2833</v>
      </c>
      <c r="C40" s="212"/>
      <c r="D40" s="212"/>
    </row>
    <row r="41" spans="1:4" ht="13.15" customHeight="1" x14ac:dyDescent="0.2">
      <c r="A41" s="212"/>
      <c r="B41" s="106" t="s">
        <v>2834</v>
      </c>
      <c r="C41" s="212"/>
      <c r="D41" s="212"/>
    </row>
    <row r="42" spans="1:4" ht="13.15" customHeight="1" x14ac:dyDescent="0.2">
      <c r="A42" s="212"/>
      <c r="B42" s="106" t="s">
        <v>2835</v>
      </c>
      <c r="C42" s="212"/>
      <c r="D42" s="212"/>
    </row>
    <row r="43" spans="1:4" ht="13.15" customHeight="1" x14ac:dyDescent="0.2">
      <c r="A43" s="212"/>
      <c r="B43" s="106" t="s">
        <v>2836</v>
      </c>
      <c r="C43" s="212"/>
      <c r="D43" s="212"/>
    </row>
    <row r="44" spans="1:4" ht="13.15" customHeight="1" x14ac:dyDescent="0.2"/>
    <row r="45" spans="1:4" ht="13.15" customHeight="1" x14ac:dyDescent="0.2"/>
    <row r="46" spans="1:4" ht="13.15" customHeight="1" x14ac:dyDescent="0.2"/>
    <row r="47" spans="1:4" ht="13.15" customHeight="1" x14ac:dyDescent="0.2"/>
    <row r="48" spans="1:4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  <row r="58" ht="13.15" customHeight="1" x14ac:dyDescent="0.2"/>
    <row r="59" ht="13.15" customHeight="1" x14ac:dyDescent="0.2"/>
    <row r="60" ht="13.15" customHeight="1" x14ac:dyDescent="0.2"/>
    <row r="61" ht="13.15" customHeight="1" x14ac:dyDescent="0.2"/>
    <row r="62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9">
    <mergeCell ref="E2:E6"/>
    <mergeCell ref="F2:F6"/>
    <mergeCell ref="C14:C43"/>
    <mergeCell ref="D14:D43"/>
    <mergeCell ref="A14:A43"/>
    <mergeCell ref="A2:A6"/>
    <mergeCell ref="B2:B6"/>
    <mergeCell ref="C2:C6"/>
    <mergeCell ref="D2:D6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colBreaks count="1" manualBreakCount="1">
    <brk id="4" max="173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0B91-3FAA-4670-83E2-5671C3180DF6}">
  <sheetPr codeName="Foglio48">
    <pageSetUpPr fitToPage="1"/>
  </sheetPr>
  <dimension ref="A1:J55"/>
  <sheetViews>
    <sheetView view="pageBreakPreview" zoomScale="80" zoomScaleNormal="80" zoomScaleSheetLayoutView="80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A11" sqref="A11:D11"/>
    </sheetView>
  </sheetViews>
  <sheetFormatPr defaultColWidth="8.85546875" defaultRowHeight="12.75" x14ac:dyDescent="0.2"/>
  <cols>
    <col min="1" max="1" width="21.7109375" customWidth="1"/>
    <col min="2" max="2" width="45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17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1">
        <v>10</v>
      </c>
      <c r="B2" s="121" t="s">
        <v>70</v>
      </c>
      <c r="C2" s="121" t="s">
        <v>23</v>
      </c>
      <c r="D2" s="123" t="s">
        <v>14</v>
      </c>
      <c r="E2" s="118">
        <v>388</v>
      </c>
      <c r="F2" s="125">
        <f>ROUND(157140,2)</f>
        <v>157140</v>
      </c>
      <c r="G2" s="5">
        <v>1</v>
      </c>
      <c r="H2" s="11" t="s">
        <v>46</v>
      </c>
      <c r="I2" s="5" t="s">
        <v>2602</v>
      </c>
      <c r="J2" s="6">
        <v>300</v>
      </c>
    </row>
    <row r="3" spans="1:10" ht="20.100000000000001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38</v>
      </c>
      <c r="I3" s="5" t="s">
        <v>2668</v>
      </c>
      <c r="J3" s="9">
        <v>300</v>
      </c>
    </row>
    <row r="4" spans="1:10" ht="20.100000000000001" customHeight="1" x14ac:dyDescent="0.2">
      <c r="A4" s="121"/>
      <c r="B4" s="121"/>
      <c r="C4" s="121"/>
      <c r="D4" s="123"/>
      <c r="E4" s="120"/>
      <c r="F4" s="125"/>
      <c r="G4" s="5">
        <v>3</v>
      </c>
      <c r="H4" s="11" t="s">
        <v>43</v>
      </c>
      <c r="I4" s="5" t="s">
        <v>2805</v>
      </c>
      <c r="J4" s="9">
        <v>400</v>
      </c>
    </row>
    <row r="5" spans="1:10" ht="20.100000000000001" customHeight="1" x14ac:dyDescent="0.2">
      <c r="A5" s="121"/>
      <c r="B5" s="121"/>
      <c r="C5" s="121"/>
      <c r="D5" s="123"/>
      <c r="E5" s="120"/>
      <c r="F5" s="125"/>
      <c r="G5" s="5">
        <v>4</v>
      </c>
      <c r="H5" s="11" t="s">
        <v>39</v>
      </c>
      <c r="I5" s="5" t="s">
        <v>2838</v>
      </c>
      <c r="J5" s="9">
        <v>200</v>
      </c>
    </row>
    <row r="6" spans="1:10" ht="50.25" customHeight="1" x14ac:dyDescent="0.2">
      <c r="A6" s="121"/>
      <c r="B6" s="121"/>
      <c r="C6" s="121"/>
      <c r="D6" s="123"/>
      <c r="E6" s="119"/>
      <c r="F6" s="125"/>
      <c r="G6" s="5">
        <v>5</v>
      </c>
      <c r="H6" s="11" t="s">
        <v>51</v>
      </c>
      <c r="I6" s="14" t="s">
        <v>2928</v>
      </c>
      <c r="J6" s="9">
        <v>400</v>
      </c>
    </row>
    <row r="10" spans="1:10" ht="13.5" thickBot="1" x14ac:dyDescent="0.25"/>
    <row r="11" spans="1:10" ht="25.5" x14ac:dyDescent="0.2">
      <c r="A11" s="113" t="s">
        <v>34</v>
      </c>
      <c r="B11" s="114"/>
      <c r="C11" s="27" t="s">
        <v>87</v>
      </c>
      <c r="D11" s="27" t="s">
        <v>88</v>
      </c>
      <c r="E11" s="17" t="s">
        <v>89</v>
      </c>
      <c r="F11" s="61" t="s">
        <v>405</v>
      </c>
      <c r="G11" s="61" t="s">
        <v>406</v>
      </c>
    </row>
    <row r="12" spans="1:10" ht="51" x14ac:dyDescent="0.2">
      <c r="A12" s="112" t="s">
        <v>2838</v>
      </c>
      <c r="B12" s="112"/>
      <c r="C12" s="32" t="s">
        <v>2839</v>
      </c>
      <c r="D12" s="32" t="s">
        <v>2840</v>
      </c>
      <c r="E12" s="32" t="s">
        <v>1206</v>
      </c>
      <c r="F12" s="32" t="s">
        <v>2841</v>
      </c>
      <c r="G12" s="107">
        <v>1</v>
      </c>
    </row>
    <row r="13" spans="1:10" ht="51" x14ac:dyDescent="0.2">
      <c r="A13" s="112"/>
      <c r="B13" s="112"/>
      <c r="C13" s="32" t="s">
        <v>2842</v>
      </c>
      <c r="D13" s="32" t="s">
        <v>2840</v>
      </c>
      <c r="E13" s="32" t="s">
        <v>1206</v>
      </c>
      <c r="F13" s="32" t="s">
        <v>2843</v>
      </c>
      <c r="G13" s="107">
        <v>1</v>
      </c>
    </row>
    <row r="14" spans="1:10" ht="51" x14ac:dyDescent="0.2">
      <c r="A14" s="112"/>
      <c r="B14" s="112"/>
      <c r="C14" s="32" t="s">
        <v>2844</v>
      </c>
      <c r="D14" s="32" t="s">
        <v>2840</v>
      </c>
      <c r="E14" s="32" t="s">
        <v>1206</v>
      </c>
      <c r="F14" s="32" t="s">
        <v>2845</v>
      </c>
      <c r="G14" s="107">
        <v>1</v>
      </c>
    </row>
    <row r="15" spans="1:10" ht="51" x14ac:dyDescent="0.2">
      <c r="A15" s="112"/>
      <c r="B15" s="112"/>
      <c r="C15" s="32" t="s">
        <v>2846</v>
      </c>
      <c r="D15" s="32" t="s">
        <v>2840</v>
      </c>
      <c r="E15" s="32" t="s">
        <v>1206</v>
      </c>
      <c r="F15" s="32" t="s">
        <v>2847</v>
      </c>
      <c r="G15" s="107">
        <v>1</v>
      </c>
    </row>
    <row r="16" spans="1:10" ht="51" x14ac:dyDescent="0.2">
      <c r="A16" s="112"/>
      <c r="B16" s="112"/>
      <c r="C16" s="32" t="s">
        <v>2848</v>
      </c>
      <c r="D16" s="32" t="s">
        <v>2840</v>
      </c>
      <c r="E16" s="32" t="s">
        <v>1206</v>
      </c>
      <c r="F16" s="32" t="s">
        <v>2849</v>
      </c>
      <c r="G16" s="107">
        <v>1</v>
      </c>
    </row>
    <row r="17" spans="1:7" ht="51" x14ac:dyDescent="0.2">
      <c r="A17" s="112"/>
      <c r="B17" s="112"/>
      <c r="C17" s="32" t="s">
        <v>2850</v>
      </c>
      <c r="D17" s="32" t="s">
        <v>2840</v>
      </c>
      <c r="E17" s="32" t="s">
        <v>1206</v>
      </c>
      <c r="F17" s="32" t="s">
        <v>2851</v>
      </c>
      <c r="G17" s="107">
        <v>1</v>
      </c>
    </row>
    <row r="18" spans="1:7" ht="51" x14ac:dyDescent="0.2">
      <c r="A18" s="112"/>
      <c r="B18" s="112"/>
      <c r="C18" s="32" t="s">
        <v>2852</v>
      </c>
      <c r="D18" s="32" t="s">
        <v>2840</v>
      </c>
      <c r="E18" s="32" t="s">
        <v>1206</v>
      </c>
      <c r="F18" s="32" t="s">
        <v>2853</v>
      </c>
      <c r="G18" s="107">
        <v>1</v>
      </c>
    </row>
    <row r="19" spans="1:7" ht="51" x14ac:dyDescent="0.2">
      <c r="A19" s="112"/>
      <c r="B19" s="112"/>
      <c r="C19" s="32" t="s">
        <v>2854</v>
      </c>
      <c r="D19" s="32" t="s">
        <v>2840</v>
      </c>
      <c r="E19" s="32" t="s">
        <v>1206</v>
      </c>
      <c r="F19" s="32" t="s">
        <v>2855</v>
      </c>
      <c r="G19" s="107">
        <v>1</v>
      </c>
    </row>
    <row r="20" spans="1:7" ht="51" x14ac:dyDescent="0.2">
      <c r="A20" s="112"/>
      <c r="B20" s="112"/>
      <c r="C20" s="32" t="s">
        <v>2856</v>
      </c>
      <c r="D20" s="32" t="s">
        <v>2840</v>
      </c>
      <c r="E20" s="32" t="s">
        <v>1206</v>
      </c>
      <c r="F20" s="32" t="s">
        <v>2857</v>
      </c>
      <c r="G20" s="107">
        <v>1</v>
      </c>
    </row>
    <row r="21" spans="1:7" ht="51" x14ac:dyDescent="0.2">
      <c r="A21" s="112"/>
      <c r="B21" s="112"/>
      <c r="C21" s="32" t="s">
        <v>2858</v>
      </c>
      <c r="D21" s="32" t="s">
        <v>2840</v>
      </c>
      <c r="E21" s="32" t="s">
        <v>1206</v>
      </c>
      <c r="F21" s="32" t="s">
        <v>2859</v>
      </c>
      <c r="G21" s="107">
        <v>1</v>
      </c>
    </row>
    <row r="22" spans="1:7" ht="51" x14ac:dyDescent="0.2">
      <c r="A22" s="112"/>
      <c r="B22" s="112"/>
      <c r="C22" s="32" t="s">
        <v>2860</v>
      </c>
      <c r="D22" s="32" t="s">
        <v>2840</v>
      </c>
      <c r="E22" s="32" t="s">
        <v>1206</v>
      </c>
      <c r="F22" s="32" t="s">
        <v>2861</v>
      </c>
      <c r="G22" s="107">
        <v>1</v>
      </c>
    </row>
    <row r="23" spans="1:7" ht="51" x14ac:dyDescent="0.2">
      <c r="A23" s="112"/>
      <c r="B23" s="112"/>
      <c r="C23" s="32" t="s">
        <v>2862</v>
      </c>
      <c r="D23" s="32" t="s">
        <v>2840</v>
      </c>
      <c r="E23" s="32" t="s">
        <v>1206</v>
      </c>
      <c r="F23" s="32" t="s">
        <v>2863</v>
      </c>
      <c r="G23" s="107">
        <v>1</v>
      </c>
    </row>
    <row r="24" spans="1:7" ht="51" x14ac:dyDescent="0.2">
      <c r="A24" s="112"/>
      <c r="B24" s="112"/>
      <c r="C24" s="32" t="s">
        <v>2864</v>
      </c>
      <c r="D24" s="32" t="s">
        <v>2840</v>
      </c>
      <c r="E24" s="32" t="s">
        <v>1206</v>
      </c>
      <c r="F24" s="32" t="s">
        <v>2865</v>
      </c>
      <c r="G24" s="107">
        <v>1</v>
      </c>
    </row>
    <row r="25" spans="1:7" ht="51" x14ac:dyDescent="0.2">
      <c r="A25" s="112"/>
      <c r="B25" s="112"/>
      <c r="C25" s="32" t="s">
        <v>2866</v>
      </c>
      <c r="D25" s="32" t="s">
        <v>2840</v>
      </c>
      <c r="E25" s="32" t="s">
        <v>1206</v>
      </c>
      <c r="F25" s="32" t="s">
        <v>2867</v>
      </c>
      <c r="G25" s="107">
        <v>1</v>
      </c>
    </row>
    <row r="26" spans="1:7" ht="51" x14ac:dyDescent="0.2">
      <c r="A26" s="112"/>
      <c r="B26" s="112"/>
      <c r="C26" s="32" t="s">
        <v>2868</v>
      </c>
      <c r="D26" s="32" t="s">
        <v>2840</v>
      </c>
      <c r="E26" s="32" t="s">
        <v>1206</v>
      </c>
      <c r="F26" s="32" t="s">
        <v>2869</v>
      </c>
      <c r="G26" s="107">
        <v>1</v>
      </c>
    </row>
    <row r="27" spans="1:7" ht="51" x14ac:dyDescent="0.2">
      <c r="A27" s="112"/>
      <c r="B27" s="112"/>
      <c r="C27" s="32" t="s">
        <v>2870</v>
      </c>
      <c r="D27" s="32" t="s">
        <v>2840</v>
      </c>
      <c r="E27" s="32" t="s">
        <v>1206</v>
      </c>
      <c r="F27" s="32" t="s">
        <v>2871</v>
      </c>
      <c r="G27" s="107">
        <v>1</v>
      </c>
    </row>
    <row r="28" spans="1:7" ht="51" x14ac:dyDescent="0.2">
      <c r="A28" s="112"/>
      <c r="B28" s="112"/>
      <c r="C28" s="32" t="s">
        <v>2872</v>
      </c>
      <c r="D28" s="32" t="s">
        <v>2840</v>
      </c>
      <c r="E28" s="32" t="s">
        <v>1206</v>
      </c>
      <c r="F28" s="32" t="s">
        <v>2873</v>
      </c>
      <c r="G28" s="107">
        <v>1</v>
      </c>
    </row>
    <row r="29" spans="1:7" ht="51" x14ac:dyDescent="0.2">
      <c r="A29" s="112"/>
      <c r="B29" s="112"/>
      <c r="C29" s="32" t="s">
        <v>2874</v>
      </c>
      <c r="D29" s="32" t="s">
        <v>2840</v>
      </c>
      <c r="E29" s="32" t="s">
        <v>1206</v>
      </c>
      <c r="F29" s="32" t="s">
        <v>2875</v>
      </c>
      <c r="G29" s="107">
        <v>1</v>
      </c>
    </row>
    <row r="30" spans="1:7" ht="51" x14ac:dyDescent="0.2">
      <c r="A30" s="112"/>
      <c r="B30" s="112"/>
      <c r="C30" s="32" t="s">
        <v>2876</v>
      </c>
      <c r="D30" s="32" t="s">
        <v>2840</v>
      </c>
      <c r="E30" s="32" t="s">
        <v>1206</v>
      </c>
      <c r="F30" s="32" t="s">
        <v>2877</v>
      </c>
      <c r="G30" s="107">
        <v>1</v>
      </c>
    </row>
    <row r="31" spans="1:7" ht="51" x14ac:dyDescent="0.2">
      <c r="A31" s="112"/>
      <c r="B31" s="112"/>
      <c r="C31" s="32" t="s">
        <v>2878</v>
      </c>
      <c r="D31" s="32" t="s">
        <v>2840</v>
      </c>
      <c r="E31" s="32" t="s">
        <v>1206</v>
      </c>
      <c r="F31" s="32" t="s">
        <v>2879</v>
      </c>
      <c r="G31" s="107">
        <v>1</v>
      </c>
    </row>
    <row r="32" spans="1:7" ht="51" x14ac:dyDescent="0.2">
      <c r="A32" s="112"/>
      <c r="B32" s="112"/>
      <c r="C32" s="32" t="s">
        <v>2880</v>
      </c>
      <c r="D32" s="32" t="s">
        <v>2840</v>
      </c>
      <c r="E32" s="32" t="s">
        <v>1206</v>
      </c>
      <c r="F32" s="32" t="s">
        <v>2881</v>
      </c>
      <c r="G32" s="107">
        <v>1</v>
      </c>
    </row>
    <row r="33" spans="1:7" ht="51" x14ac:dyDescent="0.2">
      <c r="A33" s="112"/>
      <c r="B33" s="112"/>
      <c r="C33" s="32" t="s">
        <v>2882</v>
      </c>
      <c r="D33" s="32" t="s">
        <v>2840</v>
      </c>
      <c r="E33" s="32" t="s">
        <v>1206</v>
      </c>
      <c r="F33" s="32" t="s">
        <v>2883</v>
      </c>
      <c r="G33" s="107">
        <v>1</v>
      </c>
    </row>
    <row r="34" spans="1:7" ht="51" x14ac:dyDescent="0.2">
      <c r="A34" s="112"/>
      <c r="B34" s="112"/>
      <c r="C34" s="32" t="s">
        <v>2884</v>
      </c>
      <c r="D34" s="32" t="s">
        <v>2840</v>
      </c>
      <c r="E34" s="32" t="s">
        <v>1206</v>
      </c>
      <c r="F34" s="32" t="s">
        <v>2885</v>
      </c>
      <c r="G34" s="107">
        <v>1</v>
      </c>
    </row>
    <row r="35" spans="1:7" ht="51" x14ac:dyDescent="0.2">
      <c r="A35" s="112"/>
      <c r="B35" s="112"/>
      <c r="C35" s="32" t="s">
        <v>2886</v>
      </c>
      <c r="D35" s="32" t="s">
        <v>2840</v>
      </c>
      <c r="E35" s="32" t="s">
        <v>1206</v>
      </c>
      <c r="F35" s="32" t="s">
        <v>2887</v>
      </c>
      <c r="G35" s="107">
        <v>1</v>
      </c>
    </row>
    <row r="36" spans="1:7" ht="51" x14ac:dyDescent="0.2">
      <c r="A36" s="112"/>
      <c r="B36" s="112"/>
      <c r="C36" s="32" t="s">
        <v>2888</v>
      </c>
      <c r="D36" s="32" t="s">
        <v>2840</v>
      </c>
      <c r="E36" s="32" t="s">
        <v>1206</v>
      </c>
      <c r="F36" s="32" t="s">
        <v>2889</v>
      </c>
      <c r="G36" s="107">
        <v>1</v>
      </c>
    </row>
    <row r="37" spans="1:7" ht="51" x14ac:dyDescent="0.2">
      <c r="A37" s="112"/>
      <c r="B37" s="112"/>
      <c r="C37" s="32" t="s">
        <v>2890</v>
      </c>
      <c r="D37" s="32" t="s">
        <v>2840</v>
      </c>
      <c r="E37" s="32" t="s">
        <v>1206</v>
      </c>
      <c r="F37" s="32" t="s">
        <v>2891</v>
      </c>
      <c r="G37" s="107">
        <v>1</v>
      </c>
    </row>
    <row r="38" spans="1:7" ht="51" x14ac:dyDescent="0.2">
      <c r="A38" s="112"/>
      <c r="B38" s="112"/>
      <c r="C38" s="32" t="s">
        <v>2892</v>
      </c>
      <c r="D38" s="32" t="s">
        <v>2840</v>
      </c>
      <c r="E38" s="32" t="s">
        <v>1206</v>
      </c>
      <c r="F38" s="32" t="s">
        <v>2893</v>
      </c>
      <c r="G38" s="107">
        <v>1</v>
      </c>
    </row>
    <row r="39" spans="1:7" ht="51" x14ac:dyDescent="0.2">
      <c r="A39" s="112"/>
      <c r="B39" s="112"/>
      <c r="C39" s="32" t="s">
        <v>2894</v>
      </c>
      <c r="D39" s="32" t="s">
        <v>2840</v>
      </c>
      <c r="E39" s="32" t="s">
        <v>1206</v>
      </c>
      <c r="F39" s="32" t="s">
        <v>2895</v>
      </c>
      <c r="G39" s="107">
        <v>1</v>
      </c>
    </row>
    <row r="40" spans="1:7" ht="51" x14ac:dyDescent="0.2">
      <c r="A40" s="112"/>
      <c r="B40" s="112"/>
      <c r="C40" s="32" t="s">
        <v>2896</v>
      </c>
      <c r="D40" s="32" t="s">
        <v>2840</v>
      </c>
      <c r="E40" s="32" t="s">
        <v>1206</v>
      </c>
      <c r="F40" s="32" t="s">
        <v>2897</v>
      </c>
      <c r="G40" s="107">
        <v>1</v>
      </c>
    </row>
    <row r="41" spans="1:7" ht="51" x14ac:dyDescent="0.2">
      <c r="A41" s="112"/>
      <c r="B41" s="112"/>
      <c r="C41" s="32" t="s">
        <v>2898</v>
      </c>
      <c r="D41" s="32" t="s">
        <v>2840</v>
      </c>
      <c r="E41" s="32" t="s">
        <v>1206</v>
      </c>
      <c r="F41" s="32" t="s">
        <v>2899</v>
      </c>
      <c r="G41" s="107">
        <v>1</v>
      </c>
    </row>
    <row r="42" spans="1:7" ht="51" x14ac:dyDescent="0.2">
      <c r="A42" s="112"/>
      <c r="B42" s="112"/>
      <c r="C42" s="32" t="s">
        <v>2900</v>
      </c>
      <c r="D42" s="32" t="s">
        <v>2840</v>
      </c>
      <c r="E42" s="32" t="s">
        <v>1206</v>
      </c>
      <c r="F42" s="32" t="s">
        <v>2901</v>
      </c>
      <c r="G42" s="107">
        <v>1</v>
      </c>
    </row>
    <row r="43" spans="1:7" ht="51" x14ac:dyDescent="0.2">
      <c r="A43" s="112"/>
      <c r="B43" s="112"/>
      <c r="C43" s="32" t="s">
        <v>2902</v>
      </c>
      <c r="D43" s="32" t="s">
        <v>2840</v>
      </c>
      <c r="E43" s="32" t="s">
        <v>1206</v>
      </c>
      <c r="F43" s="32" t="s">
        <v>2903</v>
      </c>
      <c r="G43" s="107">
        <v>1</v>
      </c>
    </row>
    <row r="44" spans="1:7" ht="51" x14ac:dyDescent="0.2">
      <c r="A44" s="112"/>
      <c r="B44" s="112"/>
      <c r="C44" s="32" t="s">
        <v>2904</v>
      </c>
      <c r="D44" s="32" t="s">
        <v>2840</v>
      </c>
      <c r="E44" s="32" t="s">
        <v>1206</v>
      </c>
      <c r="F44" s="32" t="s">
        <v>2905</v>
      </c>
      <c r="G44" s="107">
        <v>1</v>
      </c>
    </row>
    <row r="45" spans="1:7" ht="51" x14ac:dyDescent="0.2">
      <c r="A45" s="112"/>
      <c r="B45" s="112"/>
      <c r="C45" s="32" t="s">
        <v>2906</v>
      </c>
      <c r="D45" s="32" t="s">
        <v>2840</v>
      </c>
      <c r="E45" s="32" t="s">
        <v>1206</v>
      </c>
      <c r="F45" s="32" t="s">
        <v>2907</v>
      </c>
      <c r="G45" s="107">
        <v>1</v>
      </c>
    </row>
    <row r="46" spans="1:7" ht="51" x14ac:dyDescent="0.2">
      <c r="A46" s="112"/>
      <c r="B46" s="112"/>
      <c r="C46" s="32" t="s">
        <v>2908</v>
      </c>
      <c r="D46" s="32" t="s">
        <v>2840</v>
      </c>
      <c r="E46" s="32" t="s">
        <v>1206</v>
      </c>
      <c r="F46" s="32" t="s">
        <v>2909</v>
      </c>
      <c r="G46" s="107">
        <v>1</v>
      </c>
    </row>
    <row r="47" spans="1:7" ht="51" x14ac:dyDescent="0.2">
      <c r="A47" s="112"/>
      <c r="B47" s="112"/>
      <c r="C47" s="32" t="s">
        <v>2910</v>
      </c>
      <c r="D47" s="32" t="s">
        <v>2840</v>
      </c>
      <c r="E47" s="32" t="s">
        <v>1206</v>
      </c>
      <c r="F47" s="32" t="s">
        <v>2911</v>
      </c>
      <c r="G47" s="107">
        <v>1</v>
      </c>
    </row>
    <row r="48" spans="1:7" ht="51" x14ac:dyDescent="0.2">
      <c r="A48" s="112"/>
      <c r="B48" s="112"/>
      <c r="C48" s="32" t="s">
        <v>2912</v>
      </c>
      <c r="D48" s="32" t="s">
        <v>2840</v>
      </c>
      <c r="E48" s="32" t="s">
        <v>1206</v>
      </c>
      <c r="F48" s="32" t="s">
        <v>2913</v>
      </c>
      <c r="G48" s="107">
        <v>1</v>
      </c>
    </row>
    <row r="49" spans="1:7" ht="51" x14ac:dyDescent="0.2">
      <c r="A49" s="112"/>
      <c r="B49" s="112"/>
      <c r="C49" s="32" t="s">
        <v>2914</v>
      </c>
      <c r="D49" s="32" t="s">
        <v>2840</v>
      </c>
      <c r="E49" s="32" t="s">
        <v>1206</v>
      </c>
      <c r="F49" s="32" t="s">
        <v>2915</v>
      </c>
      <c r="G49" s="107">
        <v>1</v>
      </c>
    </row>
    <row r="50" spans="1:7" ht="51" x14ac:dyDescent="0.2">
      <c r="A50" s="112"/>
      <c r="B50" s="112"/>
      <c r="C50" s="32" t="s">
        <v>2916</v>
      </c>
      <c r="D50" s="32" t="s">
        <v>2840</v>
      </c>
      <c r="E50" s="32" t="s">
        <v>1206</v>
      </c>
      <c r="F50" s="32" t="s">
        <v>2917</v>
      </c>
      <c r="G50" s="107">
        <v>1</v>
      </c>
    </row>
    <row r="51" spans="1:7" ht="51" x14ac:dyDescent="0.2">
      <c r="A51" s="112"/>
      <c r="B51" s="112"/>
      <c r="C51" s="32" t="s">
        <v>2918</v>
      </c>
      <c r="D51" s="32" t="s">
        <v>2840</v>
      </c>
      <c r="E51" s="32" t="s">
        <v>1206</v>
      </c>
      <c r="F51" s="32" t="s">
        <v>2919</v>
      </c>
      <c r="G51" s="107">
        <v>1</v>
      </c>
    </row>
    <row r="52" spans="1:7" ht="51" x14ac:dyDescent="0.2">
      <c r="A52" s="112"/>
      <c r="B52" s="112"/>
      <c r="C52" s="32" t="s">
        <v>2920</v>
      </c>
      <c r="D52" s="32" t="s">
        <v>2840</v>
      </c>
      <c r="E52" s="32" t="s">
        <v>1206</v>
      </c>
      <c r="F52" s="32" t="s">
        <v>2921</v>
      </c>
      <c r="G52" s="107">
        <v>1</v>
      </c>
    </row>
    <row r="53" spans="1:7" ht="51" x14ac:dyDescent="0.2">
      <c r="A53" s="112"/>
      <c r="B53" s="112"/>
      <c r="C53" s="32" t="s">
        <v>2922</v>
      </c>
      <c r="D53" s="32" t="s">
        <v>2840</v>
      </c>
      <c r="E53" s="32" t="s">
        <v>1206</v>
      </c>
      <c r="F53" s="32" t="s">
        <v>2923</v>
      </c>
      <c r="G53" s="107">
        <v>1</v>
      </c>
    </row>
    <row r="54" spans="1:7" ht="51" x14ac:dyDescent="0.2">
      <c r="A54" s="112"/>
      <c r="B54" s="112"/>
      <c r="C54" s="32" t="s">
        <v>2924</v>
      </c>
      <c r="D54" s="32" t="s">
        <v>2840</v>
      </c>
      <c r="E54" s="32" t="s">
        <v>1206</v>
      </c>
      <c r="F54" s="32" t="s">
        <v>2925</v>
      </c>
      <c r="G54" s="107">
        <v>1</v>
      </c>
    </row>
    <row r="55" spans="1:7" ht="51" x14ac:dyDescent="0.2">
      <c r="A55" s="112"/>
      <c r="B55" s="112"/>
      <c r="C55" s="32" t="s">
        <v>2926</v>
      </c>
      <c r="D55" s="32" t="s">
        <v>2840</v>
      </c>
      <c r="E55" s="32" t="s">
        <v>1206</v>
      </c>
      <c r="F55" s="32" t="s">
        <v>2927</v>
      </c>
      <c r="G55" s="107">
        <v>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6"/>
    <mergeCell ref="E2:E6"/>
    <mergeCell ref="F2:F6"/>
    <mergeCell ref="A11:B11"/>
    <mergeCell ref="A12:B55"/>
    <mergeCell ref="A2:A6"/>
    <mergeCell ref="B2:B6"/>
    <mergeCell ref="C2:C6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colBreaks count="1" manualBreakCount="1">
    <brk id="4" max="173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CBFF-09D2-4B25-BAA0-5A3BD02C316B}">
  <sheetPr codeName="Foglio45">
    <pageSetUpPr fitToPage="1"/>
  </sheetPr>
  <dimension ref="A1:J70"/>
  <sheetViews>
    <sheetView view="pageBreakPreview" zoomScale="80" zoomScaleNormal="80" zoomScaleSheetLayoutView="80" workbookViewId="0">
      <pane xSplit="4" ySplit="1" topLeftCell="E6" activePane="bottomRight" state="frozen"/>
      <selection pane="topRight" activeCell="E1" sqref="E1"/>
      <selection pane="bottomLeft" activeCell="A2" sqref="A2"/>
      <selection pane="bottomRight" activeCell="B15" sqref="B15"/>
    </sheetView>
  </sheetViews>
  <sheetFormatPr defaultColWidth="8.85546875" defaultRowHeight="12.75" x14ac:dyDescent="0.2"/>
  <cols>
    <col min="1" max="1" width="21.7109375" customWidth="1"/>
    <col min="2" max="2" width="74.71093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17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1">
        <v>10</v>
      </c>
      <c r="B2" s="121" t="s">
        <v>70</v>
      </c>
      <c r="C2" s="121" t="s">
        <v>23</v>
      </c>
      <c r="D2" s="123" t="s">
        <v>14</v>
      </c>
      <c r="E2" s="118">
        <v>388</v>
      </c>
      <c r="F2" s="125">
        <f>ROUND(157140,2)</f>
        <v>157140</v>
      </c>
      <c r="G2" s="5">
        <v>1</v>
      </c>
      <c r="H2" s="11" t="s">
        <v>46</v>
      </c>
      <c r="I2" s="5" t="s">
        <v>2602</v>
      </c>
      <c r="J2" s="6">
        <v>300</v>
      </c>
    </row>
    <row r="3" spans="1:10" ht="20.100000000000001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38</v>
      </c>
      <c r="I3" s="5" t="s">
        <v>2668</v>
      </c>
      <c r="J3" s="9">
        <v>300</v>
      </c>
    </row>
    <row r="4" spans="1:10" ht="20.100000000000001" customHeight="1" x14ac:dyDescent="0.2">
      <c r="A4" s="121"/>
      <c r="B4" s="121"/>
      <c r="C4" s="121"/>
      <c r="D4" s="123"/>
      <c r="E4" s="120"/>
      <c r="F4" s="125"/>
      <c r="G4" s="5">
        <v>3</v>
      </c>
      <c r="H4" s="11" t="s">
        <v>43</v>
      </c>
      <c r="I4" s="5" t="s">
        <v>2805</v>
      </c>
      <c r="J4" s="9">
        <v>400</v>
      </c>
    </row>
    <row r="5" spans="1:10" ht="20.100000000000001" customHeight="1" x14ac:dyDescent="0.2">
      <c r="A5" s="121"/>
      <c r="B5" s="121"/>
      <c r="C5" s="121"/>
      <c r="D5" s="123"/>
      <c r="E5" s="120"/>
      <c r="F5" s="125"/>
      <c r="G5" s="5">
        <v>4</v>
      </c>
      <c r="H5" s="11" t="s">
        <v>39</v>
      </c>
      <c r="I5" s="5" t="s">
        <v>2838</v>
      </c>
      <c r="J5" s="9">
        <v>200</v>
      </c>
    </row>
    <row r="6" spans="1:10" ht="50.25" customHeight="1" x14ac:dyDescent="0.2">
      <c r="A6" s="121"/>
      <c r="B6" s="121"/>
      <c r="C6" s="121"/>
      <c r="D6" s="123"/>
      <c r="E6" s="119"/>
      <c r="F6" s="125"/>
      <c r="G6" s="5">
        <v>5</v>
      </c>
      <c r="H6" s="11" t="s">
        <v>51</v>
      </c>
      <c r="I6" s="14" t="s">
        <v>2928</v>
      </c>
      <c r="J6" s="9">
        <v>400</v>
      </c>
    </row>
    <row r="12" spans="1:10" ht="13.15" customHeight="1" x14ac:dyDescent="0.2"/>
    <row r="13" spans="1:10" ht="13.15" customHeight="1" x14ac:dyDescent="0.2"/>
    <row r="14" spans="1:10" ht="13.15" customHeight="1" x14ac:dyDescent="0.2"/>
    <row r="15" spans="1:10" ht="82.15" customHeight="1" x14ac:dyDescent="0.2">
      <c r="B15" s="30" t="s">
        <v>4955</v>
      </c>
    </row>
    <row r="16" spans="1:10" ht="13.15" customHeight="1" x14ac:dyDescent="0.2">
      <c r="B16" s="29" t="s">
        <v>2929</v>
      </c>
    </row>
    <row r="17" spans="2:2" ht="13.15" customHeight="1" x14ac:dyDescent="0.2">
      <c r="B17" s="29" t="s">
        <v>2930</v>
      </c>
    </row>
    <row r="18" spans="2:2" ht="13.15" customHeight="1" x14ac:dyDescent="0.2">
      <c r="B18" s="29" t="s">
        <v>2931</v>
      </c>
    </row>
    <row r="19" spans="2:2" ht="13.15" customHeight="1" x14ac:dyDescent="0.2">
      <c r="B19" s="29" t="s">
        <v>2932</v>
      </c>
    </row>
    <row r="20" spans="2:2" ht="13.15" customHeight="1" x14ac:dyDescent="0.2">
      <c r="B20" s="29" t="s">
        <v>2933</v>
      </c>
    </row>
    <row r="21" spans="2:2" ht="13.15" customHeight="1" x14ac:dyDescent="0.2">
      <c r="B21" s="29" t="s">
        <v>2934</v>
      </c>
    </row>
    <row r="22" spans="2:2" ht="13.15" customHeight="1" x14ac:dyDescent="0.2">
      <c r="B22" s="29" t="s">
        <v>2935</v>
      </c>
    </row>
    <row r="23" spans="2:2" ht="13.15" customHeight="1" x14ac:dyDescent="0.2">
      <c r="B23" s="29" t="s">
        <v>2936</v>
      </c>
    </row>
    <row r="24" spans="2:2" ht="13.15" customHeight="1" x14ac:dyDescent="0.2">
      <c r="B24" s="29" t="s">
        <v>2937</v>
      </c>
    </row>
    <row r="25" spans="2:2" ht="13.15" customHeight="1" x14ac:dyDescent="0.2">
      <c r="B25" s="29" t="s">
        <v>2938</v>
      </c>
    </row>
    <row r="26" spans="2:2" ht="13.15" customHeight="1" x14ac:dyDescent="0.2">
      <c r="B26" s="29" t="s">
        <v>2939</v>
      </c>
    </row>
    <row r="27" spans="2:2" ht="13.15" customHeight="1" x14ac:dyDescent="0.2">
      <c r="B27" s="29" t="s">
        <v>2940</v>
      </c>
    </row>
    <row r="28" spans="2:2" ht="13.15" customHeight="1" x14ac:dyDescent="0.2">
      <c r="B28" s="29" t="s">
        <v>2941</v>
      </c>
    </row>
    <row r="29" spans="2:2" ht="13.15" customHeight="1" x14ac:dyDescent="0.2">
      <c r="B29" s="29" t="s">
        <v>2942</v>
      </c>
    </row>
    <row r="30" spans="2:2" x14ac:dyDescent="0.2">
      <c r="B30" s="29" t="s">
        <v>2943</v>
      </c>
    </row>
    <row r="31" spans="2:2" x14ac:dyDescent="0.2">
      <c r="B31" s="29" t="s">
        <v>2944</v>
      </c>
    </row>
    <row r="32" spans="2:2" x14ac:dyDescent="0.2">
      <c r="B32" s="29" t="s">
        <v>2945</v>
      </c>
    </row>
    <row r="33" spans="2:2" x14ac:dyDescent="0.2">
      <c r="B33" s="29" t="s">
        <v>2946</v>
      </c>
    </row>
    <row r="34" spans="2:2" x14ac:dyDescent="0.2">
      <c r="B34" s="29" t="s">
        <v>2947</v>
      </c>
    </row>
    <row r="35" spans="2:2" x14ac:dyDescent="0.2">
      <c r="B35" s="29" t="s">
        <v>2948</v>
      </c>
    </row>
    <row r="36" spans="2:2" x14ac:dyDescent="0.2">
      <c r="B36" s="29" t="s">
        <v>2949</v>
      </c>
    </row>
    <row r="37" spans="2:2" x14ac:dyDescent="0.2">
      <c r="B37" s="29" t="s">
        <v>2950</v>
      </c>
    </row>
    <row r="38" spans="2:2" x14ac:dyDescent="0.2">
      <c r="B38" s="29" t="s">
        <v>2951</v>
      </c>
    </row>
    <row r="39" spans="2:2" x14ac:dyDescent="0.2">
      <c r="B39" s="29" t="s">
        <v>2952</v>
      </c>
    </row>
    <row r="40" spans="2:2" x14ac:dyDescent="0.2">
      <c r="B40" s="29" t="s">
        <v>2953</v>
      </c>
    </row>
    <row r="41" spans="2:2" x14ac:dyDescent="0.2">
      <c r="B41" s="29" t="s">
        <v>2954</v>
      </c>
    </row>
    <row r="42" spans="2:2" x14ac:dyDescent="0.2">
      <c r="B42" s="29" t="s">
        <v>2955</v>
      </c>
    </row>
    <row r="43" spans="2:2" x14ac:dyDescent="0.2">
      <c r="B43" s="29" t="s">
        <v>2956</v>
      </c>
    </row>
    <row r="44" spans="2:2" x14ac:dyDescent="0.2">
      <c r="B44" s="29" t="s">
        <v>2957</v>
      </c>
    </row>
    <row r="45" spans="2:2" x14ac:dyDescent="0.2">
      <c r="B45" s="29" t="s">
        <v>2958</v>
      </c>
    </row>
    <row r="46" spans="2:2" x14ac:dyDescent="0.2">
      <c r="B46" s="29" t="s">
        <v>2959</v>
      </c>
    </row>
    <row r="47" spans="2:2" x14ac:dyDescent="0.2">
      <c r="B47" s="29" t="s">
        <v>2960</v>
      </c>
    </row>
    <row r="48" spans="2:2" x14ac:dyDescent="0.2">
      <c r="B48" s="29" t="s">
        <v>2961</v>
      </c>
    </row>
    <row r="49" spans="2:2" x14ac:dyDescent="0.2">
      <c r="B49" s="29" t="s">
        <v>2962</v>
      </c>
    </row>
    <row r="50" spans="2:2" x14ac:dyDescent="0.2">
      <c r="B50" s="29" t="s">
        <v>2963</v>
      </c>
    </row>
    <row r="51" spans="2:2" x14ac:dyDescent="0.2">
      <c r="B51" s="29" t="s">
        <v>2964</v>
      </c>
    </row>
    <row r="52" spans="2:2" x14ac:dyDescent="0.2">
      <c r="B52" s="29" t="s">
        <v>2965</v>
      </c>
    </row>
    <row r="53" spans="2:2" x14ac:dyDescent="0.2">
      <c r="B53" s="29" t="s">
        <v>2966</v>
      </c>
    </row>
    <row r="54" spans="2:2" x14ac:dyDescent="0.2">
      <c r="B54" s="29" t="s">
        <v>2967</v>
      </c>
    </row>
    <row r="55" spans="2:2" x14ac:dyDescent="0.2">
      <c r="B55" s="29" t="s">
        <v>2968</v>
      </c>
    </row>
    <row r="56" spans="2:2" x14ac:dyDescent="0.2">
      <c r="B56" s="29" t="s">
        <v>2969</v>
      </c>
    </row>
    <row r="57" spans="2:2" x14ac:dyDescent="0.2">
      <c r="B57" s="29" t="s">
        <v>2970</v>
      </c>
    </row>
    <row r="58" spans="2:2" x14ac:dyDescent="0.2">
      <c r="B58" s="29" t="s">
        <v>2971</v>
      </c>
    </row>
    <row r="59" spans="2:2" x14ac:dyDescent="0.2">
      <c r="B59" s="29" t="s">
        <v>2972</v>
      </c>
    </row>
    <row r="60" spans="2:2" x14ac:dyDescent="0.2">
      <c r="B60" s="29" t="s">
        <v>2973</v>
      </c>
    </row>
    <row r="61" spans="2:2" x14ac:dyDescent="0.2">
      <c r="B61" s="29" t="s">
        <v>2974</v>
      </c>
    </row>
    <row r="62" spans="2:2" x14ac:dyDescent="0.2">
      <c r="B62" s="29" t="s">
        <v>2975</v>
      </c>
    </row>
    <row r="63" spans="2:2" x14ac:dyDescent="0.2">
      <c r="B63" s="29" t="s">
        <v>2976</v>
      </c>
    </row>
    <row r="64" spans="2:2" x14ac:dyDescent="0.2">
      <c r="B64" s="29" t="s">
        <v>2977</v>
      </c>
    </row>
    <row r="65" spans="2:2" x14ac:dyDescent="0.2">
      <c r="B65" s="29" t="s">
        <v>2978</v>
      </c>
    </row>
    <row r="66" spans="2:2" x14ac:dyDescent="0.2">
      <c r="B66" s="29" t="s">
        <v>2979</v>
      </c>
    </row>
    <row r="67" spans="2:2" x14ac:dyDescent="0.2">
      <c r="B67" s="29" t="s">
        <v>2980</v>
      </c>
    </row>
    <row r="68" spans="2:2" x14ac:dyDescent="0.2">
      <c r="B68" s="29" t="s">
        <v>2981</v>
      </c>
    </row>
    <row r="69" spans="2:2" x14ac:dyDescent="0.2">
      <c r="B69" s="29" t="s">
        <v>2982</v>
      </c>
    </row>
    <row r="70" spans="2:2" x14ac:dyDescent="0.2">
      <c r="B70" s="29" t="s">
        <v>2983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F2:F6"/>
    <mergeCell ref="A2:A6"/>
    <mergeCell ref="B2:B6"/>
    <mergeCell ref="C2:C6"/>
    <mergeCell ref="D2:D6"/>
    <mergeCell ref="E2:E6"/>
  </mergeCells>
  <pageMargins left="0.70866141732283472" right="0.70866141732283472" top="0.74803149606299213" bottom="0.74803149606299213" header="0.31496062992125984" footer="0.31496062992125984"/>
  <pageSetup paperSize="8" scale="53" fitToHeight="0" orientation="landscape" r:id="rId1"/>
  <colBreaks count="1" manualBreakCount="1">
    <brk id="4" max="173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791E-4D77-4BD3-A555-190544B817AB}">
  <sheetPr codeName="Foglio25">
    <pageSetUpPr fitToPage="1"/>
  </sheetPr>
  <dimension ref="A1:L50"/>
  <sheetViews>
    <sheetView view="pageBreakPreview" zoomScale="80" zoomScaleNormal="80" zoomScaleSheetLayoutView="80" workbookViewId="0">
      <pane xSplit="4" ySplit="1" topLeftCell="E17" activePane="bottomRight" state="frozen"/>
      <selection pane="topRight" activeCell="E1" sqref="E1"/>
      <selection pane="bottomLeft" activeCell="A2" sqref="A2"/>
      <selection pane="bottomRight" activeCell="G10" sqref="G10:N75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</row>
    <row r="2" spans="1:12" ht="37.5" customHeight="1" x14ac:dyDescent="0.2">
      <c r="A2" s="121">
        <v>11</v>
      </c>
      <c r="B2" s="121" t="s">
        <v>71</v>
      </c>
      <c r="C2" s="121" t="s">
        <v>24</v>
      </c>
      <c r="D2" s="123" t="s">
        <v>14</v>
      </c>
      <c r="E2" s="118">
        <v>370</v>
      </c>
      <c r="F2" s="125">
        <f>ROUND(149850,2)</f>
        <v>149850</v>
      </c>
      <c r="G2" s="5">
        <v>1</v>
      </c>
      <c r="H2" s="11" t="s">
        <v>46</v>
      </c>
      <c r="I2" s="14" t="s">
        <v>2984</v>
      </c>
      <c r="J2" s="6">
        <v>300</v>
      </c>
      <c r="K2" s="6">
        <v>111000</v>
      </c>
      <c r="L2" s="10">
        <v>0.25925925925925924</v>
      </c>
    </row>
    <row r="3" spans="1:12" ht="18.75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52</v>
      </c>
      <c r="I3" s="14" t="s">
        <v>3025</v>
      </c>
      <c r="J3" s="9">
        <v>380</v>
      </c>
      <c r="K3" s="6">
        <v>140600</v>
      </c>
      <c r="L3" s="10">
        <v>6.1728395061728392E-2</v>
      </c>
    </row>
    <row r="4" spans="1:12" ht="53.25" customHeight="1" x14ac:dyDescent="0.2">
      <c r="A4" s="121"/>
      <c r="B4" s="121"/>
      <c r="C4" s="121"/>
      <c r="D4" s="123"/>
      <c r="E4" s="119"/>
      <c r="F4" s="125"/>
      <c r="G4" s="5">
        <v>3</v>
      </c>
      <c r="H4" s="11" t="s">
        <v>51</v>
      </c>
      <c r="I4" s="14" t="s">
        <v>3084</v>
      </c>
      <c r="J4" s="9">
        <v>400</v>
      </c>
      <c r="K4" s="6">
        <v>148000</v>
      </c>
      <c r="L4" s="10">
        <v>1.2345679012345678E-2</v>
      </c>
    </row>
    <row r="9" spans="1:12" ht="13.5" thickBot="1" x14ac:dyDescent="0.25"/>
    <row r="10" spans="1:12" ht="13.5" thickBot="1" x14ac:dyDescent="0.25">
      <c r="A10" s="113" t="s">
        <v>34</v>
      </c>
      <c r="B10" s="114"/>
      <c r="C10" s="18" t="s">
        <v>87</v>
      </c>
      <c r="D10" s="18" t="s">
        <v>88</v>
      </c>
      <c r="E10" s="19" t="s">
        <v>89</v>
      </c>
    </row>
    <row r="11" spans="1:12" x14ac:dyDescent="0.2">
      <c r="A11" s="136" t="s">
        <v>2984</v>
      </c>
      <c r="B11" s="137"/>
      <c r="C11" s="1" t="s">
        <v>2985</v>
      </c>
      <c r="D11" s="1">
        <v>2754738</v>
      </c>
      <c r="E11" s="1" t="s">
        <v>1449</v>
      </c>
    </row>
    <row r="12" spans="1:12" x14ac:dyDescent="0.2">
      <c r="A12" s="138"/>
      <c r="B12" s="139"/>
      <c r="C12" s="1" t="s">
        <v>2986</v>
      </c>
      <c r="D12" s="1">
        <v>2755225</v>
      </c>
      <c r="E12" s="1" t="s">
        <v>1449</v>
      </c>
    </row>
    <row r="13" spans="1:12" x14ac:dyDescent="0.2">
      <c r="A13" s="138"/>
      <c r="B13" s="139"/>
      <c r="C13" s="1" t="s">
        <v>2987</v>
      </c>
      <c r="D13" s="1">
        <v>2755232</v>
      </c>
      <c r="E13" s="1" t="s">
        <v>1449</v>
      </c>
    </row>
    <row r="14" spans="1:12" x14ac:dyDescent="0.2">
      <c r="A14" s="138"/>
      <c r="B14" s="139"/>
      <c r="C14" s="1" t="s">
        <v>2988</v>
      </c>
      <c r="D14" s="1">
        <v>2755238</v>
      </c>
      <c r="E14" s="1" t="s">
        <v>1449</v>
      </c>
    </row>
    <row r="15" spans="1:12" x14ac:dyDescent="0.2">
      <c r="A15" s="138"/>
      <c r="B15" s="139"/>
      <c r="C15" s="1" t="s">
        <v>2989</v>
      </c>
      <c r="D15" s="1">
        <v>2755245</v>
      </c>
      <c r="E15" s="1" t="s">
        <v>1449</v>
      </c>
    </row>
    <row r="16" spans="1:12" x14ac:dyDescent="0.2">
      <c r="A16" s="138"/>
      <c r="B16" s="139"/>
      <c r="C16" s="1" t="s">
        <v>2990</v>
      </c>
      <c r="D16" s="1">
        <v>2755253</v>
      </c>
      <c r="E16" s="1" t="s">
        <v>1449</v>
      </c>
    </row>
    <row r="17" spans="1:5" x14ac:dyDescent="0.2">
      <c r="A17" s="138"/>
      <c r="B17" s="139"/>
      <c r="C17" s="1" t="s">
        <v>2991</v>
      </c>
      <c r="D17" s="1">
        <v>2755219</v>
      </c>
      <c r="E17" s="1" t="s">
        <v>1449</v>
      </c>
    </row>
    <row r="18" spans="1:5" x14ac:dyDescent="0.2">
      <c r="A18" s="138"/>
      <c r="B18" s="139"/>
      <c r="C18" s="1" t="s">
        <v>2992</v>
      </c>
      <c r="D18" s="1">
        <v>2755227</v>
      </c>
      <c r="E18" s="1" t="s">
        <v>1449</v>
      </c>
    </row>
    <row r="19" spans="1:5" x14ac:dyDescent="0.2">
      <c r="A19" s="138"/>
      <c r="B19" s="139"/>
      <c r="C19" s="1" t="s">
        <v>2993</v>
      </c>
      <c r="D19" s="1">
        <v>2755233</v>
      </c>
      <c r="E19" s="1" t="s">
        <v>1449</v>
      </c>
    </row>
    <row r="20" spans="1:5" x14ac:dyDescent="0.2">
      <c r="A20" s="138"/>
      <c r="B20" s="139"/>
      <c r="C20" s="1" t="s">
        <v>2994</v>
      </c>
      <c r="D20" s="1">
        <v>2755239</v>
      </c>
      <c r="E20" s="1" t="s">
        <v>1449</v>
      </c>
    </row>
    <row r="21" spans="1:5" x14ac:dyDescent="0.2">
      <c r="A21" s="138"/>
      <c r="B21" s="139"/>
      <c r="C21" s="1" t="s">
        <v>2995</v>
      </c>
      <c r="D21" s="1">
        <v>2755247</v>
      </c>
      <c r="E21" s="1" t="s">
        <v>1449</v>
      </c>
    </row>
    <row r="22" spans="1:5" x14ac:dyDescent="0.2">
      <c r="A22" s="138"/>
      <c r="B22" s="139"/>
      <c r="C22" s="1" t="s">
        <v>2996</v>
      </c>
      <c r="D22" s="1">
        <v>2755254</v>
      </c>
      <c r="E22" s="1" t="s">
        <v>1449</v>
      </c>
    </row>
    <row r="23" spans="1:5" x14ac:dyDescent="0.2">
      <c r="A23" s="138"/>
      <c r="B23" s="139"/>
      <c r="C23" s="1" t="s">
        <v>2997</v>
      </c>
      <c r="D23" s="1">
        <v>2755261</v>
      </c>
      <c r="E23" s="1" t="s">
        <v>1449</v>
      </c>
    </row>
    <row r="24" spans="1:5" x14ac:dyDescent="0.2">
      <c r="A24" s="138"/>
      <c r="B24" s="139"/>
      <c r="C24" s="1" t="s">
        <v>2998</v>
      </c>
      <c r="D24" s="1">
        <v>2755220</v>
      </c>
      <c r="E24" s="1" t="s">
        <v>1449</v>
      </c>
    </row>
    <row r="25" spans="1:5" x14ac:dyDescent="0.2">
      <c r="A25" s="138"/>
      <c r="B25" s="139"/>
      <c r="C25" s="1" t="s">
        <v>2999</v>
      </c>
      <c r="D25" s="1">
        <v>2755228</v>
      </c>
      <c r="E25" s="1" t="s">
        <v>1449</v>
      </c>
    </row>
    <row r="26" spans="1:5" x14ac:dyDescent="0.2">
      <c r="A26" s="138"/>
      <c r="B26" s="139"/>
      <c r="C26" s="1" t="s">
        <v>3000</v>
      </c>
      <c r="D26" s="1">
        <v>2755234</v>
      </c>
      <c r="E26" s="1" t="s">
        <v>1449</v>
      </c>
    </row>
    <row r="27" spans="1:5" x14ac:dyDescent="0.2">
      <c r="A27" s="138"/>
      <c r="B27" s="139"/>
      <c r="C27" s="1" t="s">
        <v>3001</v>
      </c>
      <c r="D27" s="1">
        <v>2755241</v>
      </c>
      <c r="E27" s="1" t="s">
        <v>1449</v>
      </c>
    </row>
    <row r="28" spans="1:5" x14ac:dyDescent="0.2">
      <c r="A28" s="138"/>
      <c r="B28" s="139"/>
      <c r="C28" s="1" t="s">
        <v>3002</v>
      </c>
      <c r="D28" s="1">
        <v>2755248</v>
      </c>
      <c r="E28" s="1" t="s">
        <v>1449</v>
      </c>
    </row>
    <row r="29" spans="1:5" x14ac:dyDescent="0.2">
      <c r="A29" s="138"/>
      <c r="B29" s="139"/>
      <c r="C29" s="1" t="s">
        <v>3003</v>
      </c>
      <c r="D29" s="1">
        <v>2755255</v>
      </c>
      <c r="E29" s="1" t="s">
        <v>1449</v>
      </c>
    </row>
    <row r="30" spans="1:5" x14ac:dyDescent="0.2">
      <c r="A30" s="138"/>
      <c r="B30" s="139"/>
      <c r="C30" s="1" t="s">
        <v>3004</v>
      </c>
      <c r="D30" s="1">
        <v>2755262</v>
      </c>
      <c r="E30" s="1" t="s">
        <v>1449</v>
      </c>
    </row>
    <row r="31" spans="1:5" x14ac:dyDescent="0.2">
      <c r="A31" s="138"/>
      <c r="B31" s="139"/>
      <c r="C31" s="1" t="s">
        <v>3005</v>
      </c>
      <c r="D31" s="1">
        <v>2755221</v>
      </c>
      <c r="E31" s="1" t="s">
        <v>1449</v>
      </c>
    </row>
    <row r="32" spans="1:5" x14ac:dyDescent="0.2">
      <c r="A32" s="138"/>
      <c r="B32" s="139"/>
      <c r="C32" s="1" t="s">
        <v>3006</v>
      </c>
      <c r="D32" s="1">
        <v>2755229</v>
      </c>
      <c r="E32" s="1" t="s">
        <v>1449</v>
      </c>
    </row>
    <row r="33" spans="1:5" x14ac:dyDescent="0.2">
      <c r="A33" s="138"/>
      <c r="B33" s="139"/>
      <c r="C33" s="1" t="s">
        <v>3007</v>
      </c>
      <c r="D33" s="1">
        <v>2755235</v>
      </c>
      <c r="E33" s="1" t="s">
        <v>1449</v>
      </c>
    </row>
    <row r="34" spans="1:5" x14ac:dyDescent="0.2">
      <c r="A34" s="138"/>
      <c r="B34" s="139"/>
      <c r="C34" s="1" t="s">
        <v>3008</v>
      </c>
      <c r="D34" s="1">
        <v>2755242</v>
      </c>
      <c r="E34" s="1" t="s">
        <v>1449</v>
      </c>
    </row>
    <row r="35" spans="1:5" x14ac:dyDescent="0.2">
      <c r="A35" s="138"/>
      <c r="B35" s="139"/>
      <c r="C35" s="1" t="s">
        <v>3009</v>
      </c>
      <c r="D35" s="1">
        <v>2755250</v>
      </c>
      <c r="E35" s="1" t="s">
        <v>1449</v>
      </c>
    </row>
    <row r="36" spans="1:5" x14ac:dyDescent="0.2">
      <c r="A36" s="138"/>
      <c r="B36" s="139"/>
      <c r="C36" s="1" t="s">
        <v>3010</v>
      </c>
      <c r="D36" s="1">
        <v>2755256</v>
      </c>
      <c r="E36" s="1" t="s">
        <v>1449</v>
      </c>
    </row>
    <row r="37" spans="1:5" x14ac:dyDescent="0.2">
      <c r="A37" s="138"/>
      <c r="B37" s="139"/>
      <c r="C37" s="1" t="s">
        <v>3011</v>
      </c>
      <c r="D37" s="1">
        <v>2755223</v>
      </c>
      <c r="E37" s="1" t="s">
        <v>1449</v>
      </c>
    </row>
    <row r="38" spans="1:5" x14ac:dyDescent="0.2">
      <c r="A38" s="138"/>
      <c r="B38" s="139"/>
      <c r="C38" s="1" t="s">
        <v>3012</v>
      </c>
      <c r="D38" s="1">
        <v>2755230</v>
      </c>
      <c r="E38" s="1" t="s">
        <v>1449</v>
      </c>
    </row>
    <row r="39" spans="1:5" x14ac:dyDescent="0.2">
      <c r="A39" s="138"/>
      <c r="B39" s="139"/>
      <c r="C39" s="1" t="s">
        <v>3013</v>
      </c>
      <c r="D39" s="1">
        <v>2755236</v>
      </c>
      <c r="E39" s="1" t="s">
        <v>1449</v>
      </c>
    </row>
    <row r="40" spans="1:5" x14ac:dyDescent="0.2">
      <c r="A40" s="138"/>
      <c r="B40" s="139"/>
      <c r="C40" s="1" t="s">
        <v>3014</v>
      </c>
      <c r="D40" s="1">
        <v>2755243</v>
      </c>
      <c r="E40" s="1" t="s">
        <v>1449</v>
      </c>
    </row>
    <row r="41" spans="1:5" x14ac:dyDescent="0.2">
      <c r="A41" s="138"/>
      <c r="B41" s="139"/>
      <c r="C41" s="1" t="s">
        <v>3015</v>
      </c>
      <c r="D41" s="1">
        <v>2755251</v>
      </c>
      <c r="E41" s="1" t="s">
        <v>1449</v>
      </c>
    </row>
    <row r="42" spans="1:5" x14ac:dyDescent="0.2">
      <c r="A42" s="138"/>
      <c r="B42" s="139"/>
      <c r="C42" s="1" t="s">
        <v>3016</v>
      </c>
      <c r="D42" s="1">
        <v>2755257</v>
      </c>
      <c r="E42" s="1" t="s">
        <v>1449</v>
      </c>
    </row>
    <row r="43" spans="1:5" x14ac:dyDescent="0.2">
      <c r="A43" s="138"/>
      <c r="B43" s="139"/>
      <c r="C43" s="1" t="s">
        <v>3017</v>
      </c>
      <c r="D43" s="1">
        <v>2755263</v>
      </c>
      <c r="E43" s="1" t="s">
        <v>1449</v>
      </c>
    </row>
    <row r="44" spans="1:5" x14ac:dyDescent="0.2">
      <c r="A44" s="138"/>
      <c r="B44" s="139"/>
      <c r="C44" s="1" t="s">
        <v>3018</v>
      </c>
      <c r="D44" s="1">
        <v>2755224</v>
      </c>
      <c r="E44" s="1" t="s">
        <v>1449</v>
      </c>
    </row>
    <row r="45" spans="1:5" x14ac:dyDescent="0.2">
      <c r="A45" s="138"/>
      <c r="B45" s="139"/>
      <c r="C45" s="1" t="s">
        <v>3019</v>
      </c>
      <c r="D45" s="1">
        <v>2755231</v>
      </c>
      <c r="E45" s="1" t="s">
        <v>1449</v>
      </c>
    </row>
    <row r="46" spans="1:5" x14ac:dyDescent="0.2">
      <c r="A46" s="138"/>
      <c r="B46" s="139"/>
      <c r="C46" s="1" t="s">
        <v>3020</v>
      </c>
      <c r="D46" s="1">
        <v>2755237</v>
      </c>
      <c r="E46" s="1" t="s">
        <v>1449</v>
      </c>
    </row>
    <row r="47" spans="1:5" x14ac:dyDescent="0.2">
      <c r="A47" s="138"/>
      <c r="B47" s="139"/>
      <c r="C47" s="1" t="s">
        <v>3021</v>
      </c>
      <c r="D47" s="1">
        <v>2755244</v>
      </c>
      <c r="E47" s="1" t="s">
        <v>1449</v>
      </c>
    </row>
    <row r="48" spans="1:5" x14ac:dyDescent="0.2">
      <c r="A48" s="138"/>
      <c r="B48" s="139"/>
      <c r="C48" s="1" t="s">
        <v>3022</v>
      </c>
      <c r="D48" s="1">
        <v>2755252</v>
      </c>
      <c r="E48" s="1" t="s">
        <v>1449</v>
      </c>
    </row>
    <row r="49" spans="1:5" x14ac:dyDescent="0.2">
      <c r="A49" s="138"/>
      <c r="B49" s="139"/>
      <c r="C49" s="1" t="s">
        <v>3023</v>
      </c>
      <c r="D49" s="1">
        <v>2755259</v>
      </c>
      <c r="E49" s="1" t="s">
        <v>1449</v>
      </c>
    </row>
    <row r="50" spans="1:5" x14ac:dyDescent="0.2">
      <c r="A50" s="140"/>
      <c r="B50" s="141"/>
      <c r="C50" s="1" t="s">
        <v>3024</v>
      </c>
      <c r="D50" s="1">
        <v>2755264</v>
      </c>
      <c r="E50" s="1" t="s">
        <v>1449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11:B50"/>
    <mergeCell ref="A10:B10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73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A7C5-D0BA-4106-87E8-A229BAB32169}">
  <sheetPr codeName="Foglio50">
    <pageSetUpPr fitToPage="1"/>
  </sheetPr>
  <dimension ref="A1:L50"/>
  <sheetViews>
    <sheetView view="pageBreakPreview" zoomScale="80" zoomScaleNormal="80" zoomScaleSheetLayoutView="80" workbookViewId="0">
      <pane xSplit="4" ySplit="1" topLeftCell="I6" activePane="bottomRight" state="frozen"/>
      <selection pane="topRight" activeCell="E1" sqref="E1"/>
      <selection pane="bottomLeft" activeCell="A2" sqref="A2"/>
      <selection pane="bottomRight" activeCell="I12" sqref="I1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</row>
    <row r="2" spans="1:12" ht="37.5" customHeight="1" x14ac:dyDescent="0.2">
      <c r="A2" s="121">
        <v>11</v>
      </c>
      <c r="B2" s="121" t="s">
        <v>71</v>
      </c>
      <c r="C2" s="121" t="s">
        <v>24</v>
      </c>
      <c r="D2" s="123" t="s">
        <v>14</v>
      </c>
      <c r="E2" s="118">
        <v>370</v>
      </c>
      <c r="F2" s="125">
        <f>ROUND(149850,2)</f>
        <v>149850</v>
      </c>
      <c r="G2" s="5">
        <v>1</v>
      </c>
      <c r="H2" s="11" t="s">
        <v>46</v>
      </c>
      <c r="I2" s="14" t="s">
        <v>2984</v>
      </c>
      <c r="J2" s="6">
        <v>300</v>
      </c>
      <c r="K2" s="6">
        <v>111000</v>
      </c>
      <c r="L2" s="10">
        <v>0.25925925925925924</v>
      </c>
    </row>
    <row r="3" spans="1:12" ht="18.75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52</v>
      </c>
      <c r="I3" s="14" t="s">
        <v>3025</v>
      </c>
      <c r="J3" s="9">
        <v>380</v>
      </c>
      <c r="K3" s="6">
        <v>140600</v>
      </c>
      <c r="L3" s="10">
        <v>6.1728395061728392E-2</v>
      </c>
    </row>
    <row r="4" spans="1:12" ht="53.25" customHeight="1" x14ac:dyDescent="0.2">
      <c r="A4" s="121"/>
      <c r="B4" s="121"/>
      <c r="C4" s="121"/>
      <c r="D4" s="123"/>
      <c r="E4" s="119"/>
      <c r="F4" s="125"/>
      <c r="G4" s="5">
        <v>3</v>
      </c>
      <c r="H4" s="11" t="s">
        <v>51</v>
      </c>
      <c r="I4" s="14" t="s">
        <v>3084</v>
      </c>
      <c r="J4" s="9">
        <v>400</v>
      </c>
      <c r="K4" s="6">
        <v>148000</v>
      </c>
      <c r="L4" s="10">
        <v>1.2345679012345678E-2</v>
      </c>
    </row>
    <row r="8" spans="1:12" ht="13.5" thickBot="1" x14ac:dyDescent="0.25"/>
    <row r="9" spans="1:12" ht="13.5" thickBot="1" x14ac:dyDescent="0.25">
      <c r="A9" s="144" t="s">
        <v>34</v>
      </c>
      <c r="B9" s="114"/>
      <c r="C9" s="27" t="s">
        <v>87</v>
      </c>
      <c r="D9" s="27" t="s">
        <v>88</v>
      </c>
      <c r="E9" s="17" t="s">
        <v>89</v>
      </c>
    </row>
    <row r="10" spans="1:12" ht="38.25" x14ac:dyDescent="0.2">
      <c r="A10" s="213" t="s">
        <v>4956</v>
      </c>
      <c r="B10" s="64" t="s">
        <v>3026</v>
      </c>
      <c r="C10" s="58" t="s">
        <v>3027</v>
      </c>
      <c r="D10" s="58" t="s">
        <v>3028</v>
      </c>
      <c r="E10" s="58" t="s">
        <v>1449</v>
      </c>
    </row>
    <row r="11" spans="1:12" ht="38.25" x14ac:dyDescent="0.2">
      <c r="A11" s="214"/>
      <c r="B11" s="64" t="s">
        <v>3029</v>
      </c>
      <c r="C11" s="58" t="s">
        <v>3030</v>
      </c>
      <c r="D11" s="58" t="s">
        <v>3031</v>
      </c>
      <c r="E11" s="58" t="s">
        <v>1449</v>
      </c>
    </row>
    <row r="12" spans="1:12" ht="38.25" x14ac:dyDescent="0.2">
      <c r="A12" s="214"/>
      <c r="B12" s="64" t="s">
        <v>3032</v>
      </c>
      <c r="C12" s="58" t="s">
        <v>3033</v>
      </c>
      <c r="D12" s="58" t="s">
        <v>3034</v>
      </c>
      <c r="E12" s="58" t="s">
        <v>1449</v>
      </c>
    </row>
    <row r="13" spans="1:12" ht="38.25" x14ac:dyDescent="0.2">
      <c r="A13" s="214"/>
      <c r="B13" s="64" t="s">
        <v>3035</v>
      </c>
      <c r="C13" s="58" t="s">
        <v>3036</v>
      </c>
      <c r="D13" s="58" t="s">
        <v>3037</v>
      </c>
      <c r="E13" s="58" t="s">
        <v>1449</v>
      </c>
    </row>
    <row r="14" spans="1:12" ht="38.25" x14ac:dyDescent="0.2">
      <c r="A14" s="214"/>
      <c r="B14" s="64" t="s">
        <v>3038</v>
      </c>
      <c r="C14" s="58" t="s">
        <v>3039</v>
      </c>
      <c r="D14" s="58" t="s">
        <v>3040</v>
      </c>
      <c r="E14" s="58" t="s">
        <v>1449</v>
      </c>
    </row>
    <row r="15" spans="1:12" ht="38.25" x14ac:dyDescent="0.2">
      <c r="A15" s="214"/>
      <c r="B15" s="64" t="s">
        <v>3041</v>
      </c>
      <c r="C15" s="58" t="s">
        <v>3042</v>
      </c>
      <c r="D15" s="58" t="s">
        <v>3043</v>
      </c>
      <c r="E15" s="58" t="s">
        <v>1449</v>
      </c>
    </row>
    <row r="16" spans="1:12" ht="38.25" x14ac:dyDescent="0.2">
      <c r="A16" s="214"/>
      <c r="B16" s="64" t="s">
        <v>3044</v>
      </c>
      <c r="C16" s="58" t="s">
        <v>3045</v>
      </c>
      <c r="D16" s="58" t="s">
        <v>3046</v>
      </c>
      <c r="E16" s="58" t="s">
        <v>1449</v>
      </c>
    </row>
    <row r="17" spans="1:5" ht="38.25" x14ac:dyDescent="0.2">
      <c r="A17" s="214"/>
      <c r="B17" s="64" t="s">
        <v>3047</v>
      </c>
      <c r="C17" s="58" t="s">
        <v>3048</v>
      </c>
      <c r="D17" s="58" t="s">
        <v>3049</v>
      </c>
      <c r="E17" s="58" t="s">
        <v>1449</v>
      </c>
    </row>
    <row r="18" spans="1:5" ht="38.25" x14ac:dyDescent="0.2">
      <c r="A18" s="214"/>
      <c r="B18" s="64" t="s">
        <v>3050</v>
      </c>
      <c r="C18" s="58" t="s">
        <v>3051</v>
      </c>
      <c r="D18" s="58" t="s">
        <v>3052</v>
      </c>
      <c r="E18" s="58" t="s">
        <v>1449</v>
      </c>
    </row>
    <row r="19" spans="1:5" ht="38.25" x14ac:dyDescent="0.2">
      <c r="A19" s="214"/>
      <c r="B19" s="64" t="s">
        <v>3053</v>
      </c>
      <c r="C19" s="58" t="s">
        <v>3054</v>
      </c>
      <c r="D19" s="58" t="s">
        <v>3055</v>
      </c>
      <c r="E19" s="58" t="s">
        <v>1449</v>
      </c>
    </row>
    <row r="20" spans="1:5" ht="38.25" x14ac:dyDescent="0.2">
      <c r="A20" s="214"/>
      <c r="B20" s="64" t="s">
        <v>3056</v>
      </c>
      <c r="C20" s="58" t="s">
        <v>3057</v>
      </c>
      <c r="D20" s="58" t="s">
        <v>3058</v>
      </c>
      <c r="E20" s="58" t="s">
        <v>1449</v>
      </c>
    </row>
    <row r="21" spans="1:5" ht="38.25" x14ac:dyDescent="0.2">
      <c r="A21" s="214"/>
      <c r="B21" s="64" t="s">
        <v>3059</v>
      </c>
      <c r="C21" s="58" t="s">
        <v>3060</v>
      </c>
      <c r="D21" s="58" t="s">
        <v>3061</v>
      </c>
      <c r="E21" s="58" t="s">
        <v>1449</v>
      </c>
    </row>
    <row r="22" spans="1:5" ht="38.25" x14ac:dyDescent="0.2">
      <c r="A22" s="214"/>
      <c r="B22" s="64" t="s">
        <v>3062</v>
      </c>
      <c r="C22" s="58" t="s">
        <v>3063</v>
      </c>
      <c r="D22" s="58" t="s">
        <v>3064</v>
      </c>
      <c r="E22" s="58" t="s">
        <v>1449</v>
      </c>
    </row>
    <row r="23" spans="1:5" ht="38.25" x14ac:dyDescent="0.2">
      <c r="A23" s="214"/>
      <c r="B23" s="64" t="s">
        <v>3065</v>
      </c>
      <c r="C23" s="58" t="s">
        <v>3066</v>
      </c>
      <c r="D23" s="58" t="s">
        <v>3067</v>
      </c>
      <c r="E23" s="58" t="s">
        <v>1449</v>
      </c>
    </row>
    <row r="24" spans="1:5" ht="38.25" x14ac:dyDescent="0.2">
      <c r="A24" s="214"/>
      <c r="B24" s="64" t="s">
        <v>3068</v>
      </c>
      <c r="C24" s="58" t="s">
        <v>3069</v>
      </c>
      <c r="D24" s="58" t="s">
        <v>3070</v>
      </c>
      <c r="E24" s="58" t="s">
        <v>1449</v>
      </c>
    </row>
    <row r="25" spans="1:5" ht="38.25" x14ac:dyDescent="0.2">
      <c r="A25" s="214"/>
      <c r="B25" s="64" t="s">
        <v>3071</v>
      </c>
      <c r="C25" s="58" t="s">
        <v>3072</v>
      </c>
      <c r="D25" s="58" t="s">
        <v>3073</v>
      </c>
      <c r="E25" s="58" t="s">
        <v>1449</v>
      </c>
    </row>
    <row r="26" spans="1:5" ht="38.25" x14ac:dyDescent="0.2">
      <c r="A26" s="214"/>
      <c r="B26" s="64" t="s">
        <v>3074</v>
      </c>
      <c r="C26" s="58" t="s">
        <v>3075</v>
      </c>
      <c r="D26" s="58" t="s">
        <v>3076</v>
      </c>
      <c r="E26" s="58" t="s">
        <v>1449</v>
      </c>
    </row>
    <row r="27" spans="1:5" ht="38.25" x14ac:dyDescent="0.2">
      <c r="A27" s="214"/>
      <c r="B27" s="64" t="s">
        <v>3077</v>
      </c>
      <c r="C27" s="58" t="s">
        <v>3078</v>
      </c>
      <c r="D27" s="58" t="s">
        <v>3079</v>
      </c>
      <c r="E27" s="58" t="s">
        <v>1449</v>
      </c>
    </row>
    <row r="28" spans="1:5" ht="38.25" x14ac:dyDescent="0.2">
      <c r="A28" s="214"/>
      <c r="B28" s="64" t="s">
        <v>3080</v>
      </c>
      <c r="C28" s="58" t="s">
        <v>3081</v>
      </c>
      <c r="D28" s="58" t="s">
        <v>3082</v>
      </c>
      <c r="E28" s="58" t="s">
        <v>1449</v>
      </c>
    </row>
    <row r="30" spans="1:5" ht="13.15" customHeight="1" x14ac:dyDescent="0.2"/>
    <row r="31" spans="1:5" ht="13.15" customHeight="1" x14ac:dyDescent="0.2"/>
    <row r="32" spans="1:5" ht="13.15" customHeight="1" x14ac:dyDescent="0.2"/>
    <row r="33" ht="13.15" customHeight="1" x14ac:dyDescent="0.2"/>
    <row r="34" ht="13.15" customHeight="1" x14ac:dyDescent="0.2"/>
    <row r="35" ht="13.15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  <row r="42" ht="13.15" customHeight="1" x14ac:dyDescent="0.2"/>
    <row r="43" ht="13.15" customHeight="1" x14ac:dyDescent="0.2"/>
    <row r="44" ht="13.15" customHeight="1" x14ac:dyDescent="0.2"/>
    <row r="45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9:B9"/>
    <mergeCell ref="A10:A28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73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626A-3C73-4097-9FFA-2ABBEE9DDDA9}">
  <sheetPr codeName="Foglio49">
    <pageSetUpPr fitToPage="1"/>
  </sheetPr>
  <dimension ref="A1:L43"/>
  <sheetViews>
    <sheetView view="pageBreakPreview" zoomScale="80" zoomScaleNormal="80" zoomScaleSheetLayoutView="80" workbookViewId="0">
      <pane xSplit="4" ySplit="1" topLeftCell="E4" activePane="bottomRight" state="frozen"/>
      <selection pane="topRight" activeCell="E1" sqref="E1"/>
      <selection pane="bottomLeft" activeCell="A2" sqref="A2"/>
      <selection pane="bottomRight" activeCell="A9" sqref="A9"/>
    </sheetView>
  </sheetViews>
  <sheetFormatPr defaultColWidth="8.85546875" defaultRowHeight="12.75" x14ac:dyDescent="0.2"/>
  <cols>
    <col min="1" max="1" width="40.855468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</row>
    <row r="2" spans="1:12" ht="37.5" customHeight="1" x14ac:dyDescent="0.2">
      <c r="A2" s="121">
        <v>11</v>
      </c>
      <c r="B2" s="121" t="s">
        <v>71</v>
      </c>
      <c r="C2" s="121" t="s">
        <v>24</v>
      </c>
      <c r="D2" s="123" t="s">
        <v>14</v>
      </c>
      <c r="E2" s="118">
        <v>370</v>
      </c>
      <c r="F2" s="125">
        <f>ROUND(149850,2)</f>
        <v>149850</v>
      </c>
      <c r="G2" s="5">
        <v>1</v>
      </c>
      <c r="H2" s="11" t="s">
        <v>46</v>
      </c>
      <c r="I2" s="14" t="s">
        <v>2984</v>
      </c>
      <c r="J2" s="6">
        <v>300</v>
      </c>
      <c r="K2" s="6">
        <v>111000</v>
      </c>
      <c r="L2" s="10">
        <v>0.25925925925925924</v>
      </c>
    </row>
    <row r="3" spans="1:12" ht="18.75" customHeight="1" x14ac:dyDescent="0.2">
      <c r="A3" s="121"/>
      <c r="B3" s="121"/>
      <c r="C3" s="121"/>
      <c r="D3" s="123"/>
      <c r="E3" s="120"/>
      <c r="F3" s="125"/>
      <c r="G3" s="5">
        <v>2</v>
      </c>
      <c r="H3" s="11" t="s">
        <v>52</v>
      </c>
      <c r="I3" s="14" t="s">
        <v>3025</v>
      </c>
      <c r="J3" s="9">
        <v>380</v>
      </c>
      <c r="K3" s="6">
        <v>140600</v>
      </c>
      <c r="L3" s="10">
        <v>6.1728395061728392E-2</v>
      </c>
    </row>
    <row r="4" spans="1:12" ht="53.25" customHeight="1" x14ac:dyDescent="0.2">
      <c r="A4" s="121"/>
      <c r="B4" s="121"/>
      <c r="C4" s="121"/>
      <c r="D4" s="123"/>
      <c r="E4" s="119"/>
      <c r="F4" s="125"/>
      <c r="G4" s="5">
        <v>3</v>
      </c>
      <c r="H4" s="11" t="s">
        <v>51</v>
      </c>
      <c r="I4" s="14" t="s">
        <v>3084</v>
      </c>
      <c r="J4" s="9">
        <v>400</v>
      </c>
      <c r="K4" s="6">
        <v>148000</v>
      </c>
      <c r="L4" s="10">
        <v>1.2345679012345678E-2</v>
      </c>
    </row>
    <row r="9" spans="1:12" ht="25.5" x14ac:dyDescent="0.2">
      <c r="A9" s="30" t="s">
        <v>4955</v>
      </c>
    </row>
    <row r="10" spans="1:12" ht="13.15" customHeight="1" x14ac:dyDescent="0.2">
      <c r="A10" t="s">
        <v>3085</v>
      </c>
    </row>
    <row r="11" spans="1:12" ht="13.15" customHeight="1" x14ac:dyDescent="0.2">
      <c r="A11" t="s">
        <v>3086</v>
      </c>
    </row>
    <row r="12" spans="1:12" ht="13.15" customHeight="1" x14ac:dyDescent="0.2">
      <c r="A12" t="s">
        <v>3087</v>
      </c>
    </row>
    <row r="13" spans="1:12" ht="13.15" customHeight="1" x14ac:dyDescent="0.2">
      <c r="A13" t="s">
        <v>3088</v>
      </c>
    </row>
    <row r="14" spans="1:12" ht="13.15" customHeight="1" x14ac:dyDescent="0.2">
      <c r="A14" t="s">
        <v>3089</v>
      </c>
    </row>
    <row r="15" spans="1:12" ht="13.15" customHeight="1" x14ac:dyDescent="0.2">
      <c r="A15" t="s">
        <v>3090</v>
      </c>
    </row>
    <row r="16" spans="1:12" ht="13.15" customHeight="1" x14ac:dyDescent="0.2">
      <c r="A16" t="s">
        <v>3091</v>
      </c>
    </row>
    <row r="17" spans="1:1" ht="13.15" customHeight="1" x14ac:dyDescent="0.2">
      <c r="A17" t="s">
        <v>3092</v>
      </c>
    </row>
    <row r="18" spans="1:1" ht="13.15" customHeight="1" x14ac:dyDescent="0.2">
      <c r="A18" t="s">
        <v>3093</v>
      </c>
    </row>
    <row r="19" spans="1:1" ht="13.15" customHeight="1" x14ac:dyDescent="0.2">
      <c r="A19" t="s">
        <v>3094</v>
      </c>
    </row>
    <row r="20" spans="1:1" ht="13.15" customHeight="1" x14ac:dyDescent="0.2">
      <c r="A20" t="s">
        <v>3095</v>
      </c>
    </row>
    <row r="21" spans="1:1" ht="13.15" customHeight="1" x14ac:dyDescent="0.2">
      <c r="A21" t="s">
        <v>3096</v>
      </c>
    </row>
    <row r="22" spans="1:1" ht="13.15" customHeight="1" x14ac:dyDescent="0.2">
      <c r="A22" t="s">
        <v>3097</v>
      </c>
    </row>
    <row r="23" spans="1:1" ht="13.15" customHeight="1" x14ac:dyDescent="0.2">
      <c r="A23" t="s">
        <v>3098</v>
      </c>
    </row>
    <row r="24" spans="1:1" ht="13.15" customHeight="1" x14ac:dyDescent="0.2">
      <c r="A24" t="s">
        <v>3099</v>
      </c>
    </row>
    <row r="25" spans="1:1" ht="13.15" customHeight="1" x14ac:dyDescent="0.2">
      <c r="A25" t="s">
        <v>3100</v>
      </c>
    </row>
    <row r="26" spans="1:1" ht="13.15" customHeight="1" x14ac:dyDescent="0.2">
      <c r="A26" t="s">
        <v>3101</v>
      </c>
    </row>
    <row r="27" spans="1:1" ht="13.15" customHeight="1" x14ac:dyDescent="0.2">
      <c r="A27" t="s">
        <v>3102</v>
      </c>
    </row>
    <row r="28" spans="1:1" ht="13.15" customHeight="1" x14ac:dyDescent="0.2">
      <c r="A28" t="s">
        <v>3103</v>
      </c>
    </row>
    <row r="29" spans="1:1" x14ac:dyDescent="0.2">
      <c r="A29" t="s">
        <v>3104</v>
      </c>
    </row>
    <row r="30" spans="1:1" x14ac:dyDescent="0.2">
      <c r="A30" t="s">
        <v>3105</v>
      </c>
    </row>
    <row r="31" spans="1:1" x14ac:dyDescent="0.2">
      <c r="A31" t="s">
        <v>3106</v>
      </c>
    </row>
    <row r="32" spans="1:1" x14ac:dyDescent="0.2">
      <c r="A32" t="s">
        <v>3107</v>
      </c>
    </row>
    <row r="33" spans="1:1" x14ac:dyDescent="0.2">
      <c r="A33" t="s">
        <v>3108</v>
      </c>
    </row>
    <row r="34" spans="1:1" x14ac:dyDescent="0.2">
      <c r="A34" t="s">
        <v>3109</v>
      </c>
    </row>
    <row r="35" spans="1:1" x14ac:dyDescent="0.2">
      <c r="A35" t="s">
        <v>3110</v>
      </c>
    </row>
    <row r="36" spans="1:1" x14ac:dyDescent="0.2">
      <c r="A36" t="s">
        <v>3111</v>
      </c>
    </row>
    <row r="37" spans="1:1" x14ac:dyDescent="0.2">
      <c r="A37" t="s">
        <v>3112</v>
      </c>
    </row>
    <row r="38" spans="1:1" x14ac:dyDescent="0.2">
      <c r="A38" t="s">
        <v>3113</v>
      </c>
    </row>
    <row r="39" spans="1:1" x14ac:dyDescent="0.2">
      <c r="A39" t="s">
        <v>3114</v>
      </c>
    </row>
    <row r="40" spans="1:1" x14ac:dyDescent="0.2">
      <c r="A40" t="s">
        <v>3115</v>
      </c>
    </row>
    <row r="41" spans="1:1" x14ac:dyDescent="0.2">
      <c r="A41" t="s">
        <v>3116</v>
      </c>
    </row>
    <row r="42" spans="1:1" x14ac:dyDescent="0.2">
      <c r="A42" t="s">
        <v>3117</v>
      </c>
    </row>
    <row r="43" spans="1:1" x14ac:dyDescent="0.2">
      <c r="A43" t="s">
        <v>3118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F2:F4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49" fitToHeight="0" orientation="landscape" r:id="rId1"/>
  <colBreaks count="1" manualBreakCount="1">
    <brk id="4" max="73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B692-F3E5-4330-8290-1E9F3F97FED8}">
  <sheetPr codeName="Foglio26">
    <pageSetUpPr fitToPage="1"/>
  </sheetPr>
  <dimension ref="A1:L56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2" sqref="I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50.25" customHeight="1" x14ac:dyDescent="0.2">
      <c r="A2" s="13">
        <v>12</v>
      </c>
      <c r="B2" s="13" t="s">
        <v>72</v>
      </c>
      <c r="C2" s="14" t="s">
        <v>25</v>
      </c>
      <c r="D2" s="5" t="s">
        <v>14</v>
      </c>
      <c r="E2" s="15">
        <v>100</v>
      </c>
      <c r="F2" s="16">
        <f>ROUND(380000,2)</f>
        <v>380000</v>
      </c>
      <c r="G2" s="5">
        <v>1</v>
      </c>
      <c r="H2" s="11" t="s">
        <v>53</v>
      </c>
      <c r="I2" s="14" t="s">
        <v>3119</v>
      </c>
      <c r="J2" s="9">
        <v>2898</v>
      </c>
      <c r="K2" s="6">
        <v>289800</v>
      </c>
      <c r="L2" s="10">
        <v>0.23736842105263159</v>
      </c>
    </row>
    <row r="6" spans="1:12" ht="13.5" thickBot="1" x14ac:dyDescent="0.25"/>
    <row r="7" spans="1:12" ht="26.25" thickBot="1" x14ac:dyDescent="0.25">
      <c r="B7" s="144" t="s">
        <v>34</v>
      </c>
      <c r="C7" s="143"/>
      <c r="D7" s="18" t="s">
        <v>87</v>
      </c>
      <c r="E7" s="18" t="s">
        <v>88</v>
      </c>
      <c r="F7" s="19" t="s">
        <v>89</v>
      </c>
    </row>
    <row r="8" spans="1:12" ht="15.75" thickBot="1" x14ac:dyDescent="0.25">
      <c r="B8" s="150" t="s">
        <v>3119</v>
      </c>
      <c r="C8" s="215"/>
      <c r="D8" s="66" t="s">
        <v>3120</v>
      </c>
      <c r="E8" s="67" t="s">
        <v>3121</v>
      </c>
      <c r="F8" s="50" t="s">
        <v>3122</v>
      </c>
    </row>
    <row r="9" spans="1:12" ht="15.75" thickBot="1" x14ac:dyDescent="0.25">
      <c r="B9" s="216"/>
      <c r="C9" s="217"/>
      <c r="D9" s="68" t="s">
        <v>3123</v>
      </c>
      <c r="E9" s="69" t="s">
        <v>3124</v>
      </c>
      <c r="F9" s="50" t="s">
        <v>3122</v>
      </c>
    </row>
    <row r="10" spans="1:12" ht="15.75" thickBot="1" x14ac:dyDescent="0.25">
      <c r="B10" s="216"/>
      <c r="C10" s="217"/>
      <c r="D10" s="68" t="s">
        <v>3125</v>
      </c>
      <c r="E10" s="69" t="s">
        <v>3126</v>
      </c>
      <c r="F10" s="50" t="s">
        <v>3122</v>
      </c>
    </row>
    <row r="11" spans="1:12" ht="15.75" thickBot="1" x14ac:dyDescent="0.25">
      <c r="B11" s="216"/>
      <c r="C11" s="217"/>
      <c r="D11" s="68" t="s">
        <v>3127</v>
      </c>
      <c r="E11" s="69" t="s">
        <v>3128</v>
      </c>
      <c r="F11" s="50" t="s">
        <v>3122</v>
      </c>
    </row>
    <row r="12" spans="1:12" ht="15.75" thickBot="1" x14ac:dyDescent="0.25">
      <c r="B12" s="216"/>
      <c r="C12" s="217"/>
      <c r="D12" s="68" t="s">
        <v>3129</v>
      </c>
      <c r="E12" s="69" t="s">
        <v>3130</v>
      </c>
      <c r="F12" s="50" t="s">
        <v>3122</v>
      </c>
    </row>
    <row r="13" spans="1:12" ht="15.75" thickBot="1" x14ac:dyDescent="0.25">
      <c r="B13" s="216"/>
      <c r="C13" s="217"/>
      <c r="D13" s="68" t="s">
        <v>3131</v>
      </c>
      <c r="E13" s="69" t="s">
        <v>3132</v>
      </c>
      <c r="F13" s="50" t="s">
        <v>3122</v>
      </c>
    </row>
    <row r="14" spans="1:12" ht="15.75" thickBot="1" x14ac:dyDescent="0.25">
      <c r="B14" s="216"/>
      <c r="C14" s="217"/>
      <c r="D14" s="68" t="s">
        <v>3133</v>
      </c>
      <c r="E14" s="69" t="s">
        <v>3134</v>
      </c>
      <c r="F14" s="50" t="s">
        <v>3122</v>
      </c>
    </row>
    <row r="15" spans="1:12" ht="15.75" thickBot="1" x14ac:dyDescent="0.25">
      <c r="B15" s="216"/>
      <c r="C15" s="217"/>
      <c r="D15" s="68" t="s">
        <v>3135</v>
      </c>
      <c r="E15" s="69" t="s">
        <v>3136</v>
      </c>
      <c r="F15" s="50" t="s">
        <v>3122</v>
      </c>
    </row>
    <row r="16" spans="1:12" ht="15.75" thickBot="1" x14ac:dyDescent="0.25">
      <c r="B16" s="216"/>
      <c r="C16" s="217"/>
      <c r="D16" s="68" t="s">
        <v>3137</v>
      </c>
      <c r="E16" s="69" t="s">
        <v>3138</v>
      </c>
      <c r="F16" s="50" t="s">
        <v>3122</v>
      </c>
    </row>
    <row r="17" spans="2:6" ht="15.75" thickBot="1" x14ac:dyDescent="0.25">
      <c r="B17" s="216"/>
      <c r="C17" s="217"/>
      <c r="D17" s="68" t="s">
        <v>3139</v>
      </c>
      <c r="E17" s="69" t="s">
        <v>3140</v>
      </c>
      <c r="F17" s="50" t="s">
        <v>3122</v>
      </c>
    </row>
    <row r="18" spans="2:6" ht="15.75" thickBot="1" x14ac:dyDescent="0.25">
      <c r="B18" s="216"/>
      <c r="C18" s="217"/>
      <c r="D18" s="68" t="s">
        <v>3141</v>
      </c>
      <c r="E18" s="69" t="s">
        <v>3142</v>
      </c>
      <c r="F18" s="50" t="s">
        <v>3122</v>
      </c>
    </row>
    <row r="19" spans="2:6" ht="15.75" thickBot="1" x14ac:dyDescent="0.25">
      <c r="B19" s="216"/>
      <c r="C19" s="217"/>
      <c r="D19" s="68" t="s">
        <v>3143</v>
      </c>
      <c r="E19" s="69" t="s">
        <v>3144</v>
      </c>
      <c r="F19" s="50" t="s">
        <v>3122</v>
      </c>
    </row>
    <row r="20" spans="2:6" ht="15.75" thickBot="1" x14ac:dyDescent="0.25">
      <c r="B20" s="216"/>
      <c r="C20" s="217"/>
      <c r="D20" s="68" t="s">
        <v>3145</v>
      </c>
      <c r="E20" s="69" t="s">
        <v>3146</v>
      </c>
      <c r="F20" s="50" t="s">
        <v>3122</v>
      </c>
    </row>
    <row r="21" spans="2:6" ht="15.75" thickBot="1" x14ac:dyDescent="0.25">
      <c r="B21" s="216"/>
      <c r="C21" s="217"/>
      <c r="D21" s="68" t="s">
        <v>3147</v>
      </c>
      <c r="E21" s="69" t="s">
        <v>3148</v>
      </c>
      <c r="F21" s="50" t="s">
        <v>3122</v>
      </c>
    </row>
    <row r="22" spans="2:6" ht="15.75" thickBot="1" x14ac:dyDescent="0.25">
      <c r="B22" s="216"/>
      <c r="C22" s="217"/>
      <c r="D22" s="68" t="s">
        <v>3149</v>
      </c>
      <c r="E22" s="69" t="s">
        <v>3150</v>
      </c>
      <c r="F22" s="50" t="s">
        <v>3122</v>
      </c>
    </row>
    <row r="23" spans="2:6" ht="15.75" thickBot="1" x14ac:dyDescent="0.25">
      <c r="B23" s="216"/>
      <c r="C23" s="217"/>
      <c r="D23" s="68" t="s">
        <v>3151</v>
      </c>
      <c r="E23" s="69" t="s">
        <v>3152</v>
      </c>
      <c r="F23" s="50" t="s">
        <v>3122</v>
      </c>
    </row>
    <row r="24" spans="2:6" ht="15.75" thickBot="1" x14ac:dyDescent="0.25">
      <c r="B24" s="216"/>
      <c r="C24" s="217"/>
      <c r="D24" s="68" t="s">
        <v>3153</v>
      </c>
      <c r="E24" s="69" t="s">
        <v>3154</v>
      </c>
      <c r="F24" s="50" t="s">
        <v>3122</v>
      </c>
    </row>
    <row r="25" spans="2:6" ht="15.75" thickBot="1" x14ac:dyDescent="0.25">
      <c r="B25" s="216"/>
      <c r="C25" s="217"/>
      <c r="D25" s="68" t="s">
        <v>3155</v>
      </c>
      <c r="E25" s="69" t="s">
        <v>3156</v>
      </c>
      <c r="F25" s="50" t="s">
        <v>3122</v>
      </c>
    </row>
    <row r="26" spans="2:6" ht="15.75" thickBot="1" x14ac:dyDescent="0.25">
      <c r="B26" s="216"/>
      <c r="C26" s="217"/>
      <c r="D26" s="68" t="s">
        <v>3157</v>
      </c>
      <c r="E26" s="69" t="s">
        <v>3158</v>
      </c>
      <c r="F26" s="50" t="s">
        <v>3122</v>
      </c>
    </row>
    <row r="27" spans="2:6" ht="15.75" thickBot="1" x14ac:dyDescent="0.25">
      <c r="B27" s="216"/>
      <c r="C27" s="217"/>
      <c r="D27" s="68" t="s">
        <v>3159</v>
      </c>
      <c r="E27" s="69" t="s">
        <v>3160</v>
      </c>
      <c r="F27" s="50" t="s">
        <v>3122</v>
      </c>
    </row>
    <row r="28" spans="2:6" ht="15.75" thickBot="1" x14ac:dyDescent="0.25">
      <c r="B28" s="216"/>
      <c r="C28" s="217"/>
      <c r="D28" s="68" t="s">
        <v>3161</v>
      </c>
      <c r="E28" s="69" t="s">
        <v>3162</v>
      </c>
      <c r="F28" s="50" t="s">
        <v>3122</v>
      </c>
    </row>
    <row r="29" spans="2:6" ht="15.75" thickBot="1" x14ac:dyDescent="0.25">
      <c r="B29" s="216"/>
      <c r="C29" s="217"/>
      <c r="D29" s="68" t="s">
        <v>3163</v>
      </c>
      <c r="E29" s="69" t="s">
        <v>3164</v>
      </c>
      <c r="F29" s="50" t="s">
        <v>3122</v>
      </c>
    </row>
    <row r="30" spans="2:6" ht="15.75" thickBot="1" x14ac:dyDescent="0.25">
      <c r="B30" s="216"/>
      <c r="C30" s="217"/>
      <c r="D30" s="66" t="s">
        <v>3165</v>
      </c>
      <c r="E30" s="67" t="s">
        <v>3166</v>
      </c>
      <c r="F30" s="50" t="s">
        <v>3122</v>
      </c>
    </row>
    <row r="31" spans="2:6" ht="15.75" thickBot="1" x14ac:dyDescent="0.25">
      <c r="B31" s="216"/>
      <c r="C31" s="217"/>
      <c r="D31" s="68" t="s">
        <v>3167</v>
      </c>
      <c r="E31" s="69" t="s">
        <v>3168</v>
      </c>
      <c r="F31" s="50" t="s">
        <v>3122</v>
      </c>
    </row>
    <row r="32" spans="2:6" ht="15.75" thickBot="1" x14ac:dyDescent="0.25">
      <c r="B32" s="216"/>
      <c r="C32" s="217"/>
      <c r="D32" s="68" t="s">
        <v>3169</v>
      </c>
      <c r="E32" s="69" t="s">
        <v>3170</v>
      </c>
      <c r="F32" s="50" t="s">
        <v>3122</v>
      </c>
    </row>
    <row r="33" spans="2:6" ht="15.75" thickBot="1" x14ac:dyDescent="0.25">
      <c r="B33" s="216"/>
      <c r="C33" s="217"/>
      <c r="D33" s="68" t="s">
        <v>3171</v>
      </c>
      <c r="E33" s="69" t="s">
        <v>3172</v>
      </c>
      <c r="F33" s="50" t="s">
        <v>3122</v>
      </c>
    </row>
    <row r="34" spans="2:6" ht="15.75" thickBot="1" x14ac:dyDescent="0.25">
      <c r="B34" s="216"/>
      <c r="C34" s="217"/>
      <c r="D34" s="68" t="s">
        <v>3173</v>
      </c>
      <c r="E34" s="69" t="s">
        <v>3174</v>
      </c>
      <c r="F34" s="50" t="s">
        <v>3122</v>
      </c>
    </row>
    <row r="35" spans="2:6" ht="15.75" thickBot="1" x14ac:dyDescent="0.25">
      <c r="B35" s="216"/>
      <c r="C35" s="217"/>
      <c r="D35" s="68" t="s">
        <v>3175</v>
      </c>
      <c r="E35" s="69" t="s">
        <v>3176</v>
      </c>
      <c r="F35" s="50" t="s">
        <v>3122</v>
      </c>
    </row>
    <row r="36" spans="2:6" ht="15.75" thickBot="1" x14ac:dyDescent="0.25">
      <c r="B36" s="216"/>
      <c r="C36" s="217"/>
      <c r="D36" s="68" t="s">
        <v>3177</v>
      </c>
      <c r="E36" s="69" t="s">
        <v>3178</v>
      </c>
      <c r="F36" s="50" t="s">
        <v>3122</v>
      </c>
    </row>
    <row r="37" spans="2:6" ht="15.75" thickBot="1" x14ac:dyDescent="0.25">
      <c r="B37" s="216"/>
      <c r="C37" s="217"/>
      <c r="D37" s="68" t="s">
        <v>3179</v>
      </c>
      <c r="E37" s="69" t="s">
        <v>3180</v>
      </c>
      <c r="F37" s="50" t="s">
        <v>3122</v>
      </c>
    </row>
    <row r="38" spans="2:6" ht="15.75" thickBot="1" x14ac:dyDescent="0.25">
      <c r="B38" s="216"/>
      <c r="C38" s="217"/>
      <c r="D38" s="68" t="s">
        <v>3181</v>
      </c>
      <c r="E38" s="69" t="s">
        <v>3182</v>
      </c>
      <c r="F38" s="50" t="s">
        <v>3122</v>
      </c>
    </row>
    <row r="39" spans="2:6" ht="15.75" thickBot="1" x14ac:dyDescent="0.25">
      <c r="B39" s="216"/>
      <c r="C39" s="217"/>
      <c r="D39" s="68" t="s">
        <v>3183</v>
      </c>
      <c r="E39" s="69" t="s">
        <v>3184</v>
      </c>
      <c r="F39" s="50" t="s">
        <v>3122</v>
      </c>
    </row>
    <row r="40" spans="2:6" ht="15.75" thickBot="1" x14ac:dyDescent="0.25">
      <c r="B40" s="216"/>
      <c r="C40" s="217"/>
      <c r="D40" s="68" t="s">
        <v>3185</v>
      </c>
      <c r="E40" s="69" t="s">
        <v>3186</v>
      </c>
      <c r="F40" s="50" t="s">
        <v>3122</v>
      </c>
    </row>
    <row r="41" spans="2:6" ht="15.75" thickBot="1" x14ac:dyDescent="0.25">
      <c r="B41" s="216"/>
      <c r="C41" s="217"/>
      <c r="D41" s="68" t="s">
        <v>3187</v>
      </c>
      <c r="E41" s="69" t="s">
        <v>3188</v>
      </c>
      <c r="F41" s="50" t="s">
        <v>3122</v>
      </c>
    </row>
    <row r="42" spans="2:6" ht="15.75" thickBot="1" x14ac:dyDescent="0.25">
      <c r="B42" s="216"/>
      <c r="C42" s="217"/>
      <c r="D42" s="68" t="s">
        <v>3189</v>
      </c>
      <c r="E42" s="69" t="s">
        <v>3190</v>
      </c>
      <c r="F42" s="50" t="s">
        <v>3122</v>
      </c>
    </row>
    <row r="43" spans="2:6" ht="15.75" thickBot="1" x14ac:dyDescent="0.25">
      <c r="B43" s="216"/>
      <c r="C43" s="217"/>
      <c r="D43" s="68" t="s">
        <v>3191</v>
      </c>
      <c r="E43" s="69" t="s">
        <v>3192</v>
      </c>
      <c r="F43" s="50" t="s">
        <v>3122</v>
      </c>
    </row>
    <row r="44" spans="2:6" ht="15.75" thickBot="1" x14ac:dyDescent="0.25">
      <c r="B44" s="216"/>
      <c r="C44" s="217"/>
      <c r="D44" s="68" t="s">
        <v>3193</v>
      </c>
      <c r="E44" s="69" t="s">
        <v>3194</v>
      </c>
      <c r="F44" s="50" t="s">
        <v>3122</v>
      </c>
    </row>
    <row r="45" spans="2:6" ht="15.75" thickBot="1" x14ac:dyDescent="0.25">
      <c r="B45" s="216"/>
      <c r="C45" s="217"/>
      <c r="D45" s="68" t="s">
        <v>3195</v>
      </c>
      <c r="E45" s="69" t="s">
        <v>3196</v>
      </c>
      <c r="F45" s="50" t="s">
        <v>3122</v>
      </c>
    </row>
    <row r="46" spans="2:6" ht="15.75" thickBot="1" x14ac:dyDescent="0.25">
      <c r="B46" s="216"/>
      <c r="C46" s="217"/>
      <c r="D46" s="68" t="s">
        <v>3197</v>
      </c>
      <c r="E46" s="69" t="s">
        <v>3198</v>
      </c>
      <c r="F46" s="50" t="s">
        <v>3122</v>
      </c>
    </row>
    <row r="47" spans="2:6" ht="15.75" thickBot="1" x14ac:dyDescent="0.25">
      <c r="B47" s="216"/>
      <c r="C47" s="217"/>
      <c r="D47" s="68" t="s">
        <v>3199</v>
      </c>
      <c r="E47" s="69" t="s">
        <v>3200</v>
      </c>
      <c r="F47" s="50" t="s">
        <v>3122</v>
      </c>
    </row>
    <row r="48" spans="2:6" ht="15.75" thickBot="1" x14ac:dyDescent="0.25">
      <c r="B48" s="216"/>
      <c r="C48" s="217"/>
      <c r="D48" s="68" t="s">
        <v>3201</v>
      </c>
      <c r="E48" s="69" t="s">
        <v>3202</v>
      </c>
      <c r="F48" s="50" t="s">
        <v>3122</v>
      </c>
    </row>
    <row r="49" spans="2:6" ht="15.75" thickBot="1" x14ac:dyDescent="0.25">
      <c r="B49" s="216"/>
      <c r="C49" s="217"/>
      <c r="D49" s="68" t="s">
        <v>3203</v>
      </c>
      <c r="E49" s="69" t="s">
        <v>3204</v>
      </c>
      <c r="F49" s="50" t="s">
        <v>3122</v>
      </c>
    </row>
    <row r="50" spans="2:6" ht="15.75" thickBot="1" x14ac:dyDescent="0.25">
      <c r="B50" s="216"/>
      <c r="C50" s="217"/>
      <c r="D50" s="68" t="s">
        <v>3205</v>
      </c>
      <c r="E50" s="69" t="s">
        <v>3206</v>
      </c>
      <c r="F50" s="50" t="s">
        <v>3122</v>
      </c>
    </row>
    <row r="51" spans="2:6" ht="15.75" thickBot="1" x14ac:dyDescent="0.25">
      <c r="B51" s="216"/>
      <c r="C51" s="217"/>
      <c r="D51" s="68" t="s">
        <v>3207</v>
      </c>
      <c r="E51" s="69" t="s">
        <v>3208</v>
      </c>
      <c r="F51" s="50" t="s">
        <v>3122</v>
      </c>
    </row>
    <row r="52" spans="2:6" ht="15.75" thickBot="1" x14ac:dyDescent="0.25">
      <c r="B52" s="216"/>
      <c r="C52" s="217"/>
      <c r="D52" s="68" t="s">
        <v>3209</v>
      </c>
      <c r="E52" s="69" t="s">
        <v>3210</v>
      </c>
      <c r="F52" s="50" t="s">
        <v>3122</v>
      </c>
    </row>
    <row r="53" spans="2:6" ht="15.75" thickBot="1" x14ac:dyDescent="0.25">
      <c r="B53" s="216"/>
      <c r="C53" s="217"/>
      <c r="D53" s="68" t="s">
        <v>3211</v>
      </c>
      <c r="E53" s="69" t="s">
        <v>3212</v>
      </c>
      <c r="F53" s="50" t="s">
        <v>3122</v>
      </c>
    </row>
    <row r="54" spans="2:6" ht="15.75" thickBot="1" x14ac:dyDescent="0.25">
      <c r="B54" s="216"/>
      <c r="C54" s="217"/>
      <c r="D54" s="68" t="s">
        <v>3213</v>
      </c>
      <c r="E54" s="69" t="s">
        <v>3214</v>
      </c>
      <c r="F54" s="50" t="s">
        <v>3122</v>
      </c>
    </row>
    <row r="55" spans="2:6" ht="15.75" thickBot="1" x14ac:dyDescent="0.25">
      <c r="B55" s="216"/>
      <c r="C55" s="217"/>
      <c r="D55" s="68" t="s">
        <v>3215</v>
      </c>
      <c r="E55" s="69" t="s">
        <v>3216</v>
      </c>
      <c r="F55" s="50" t="s">
        <v>3122</v>
      </c>
    </row>
    <row r="56" spans="2:6" ht="15.75" thickBot="1" x14ac:dyDescent="0.25">
      <c r="B56" s="216"/>
      <c r="C56" s="217"/>
      <c r="D56" s="68" t="s">
        <v>3217</v>
      </c>
      <c r="E56" s="69" t="s">
        <v>3218</v>
      </c>
      <c r="F56" s="50" t="s">
        <v>3122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8:C56"/>
    <mergeCell ref="B7:C7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rowBreaks count="1" manualBreakCount="1">
    <brk id="1" max="18" man="1"/>
  </rowBreaks>
  <colBreaks count="1" manualBreakCount="1">
    <brk id="4" max="70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AD373-68CF-487E-BE06-9F6D840927B3}">
  <sheetPr codeName="Foglio27">
    <pageSetUpPr fitToPage="1"/>
  </sheetPr>
  <dimension ref="A1:L61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8" sqref="A8:B61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0.5" customHeight="1" x14ac:dyDescent="0.2">
      <c r="A2" s="121">
        <v>13</v>
      </c>
      <c r="B2" s="121" t="s">
        <v>73</v>
      </c>
      <c r="C2" s="124" t="s">
        <v>26</v>
      </c>
      <c r="D2" s="123" t="s">
        <v>14</v>
      </c>
      <c r="E2" s="118">
        <v>182</v>
      </c>
      <c r="F2" s="125">
        <f>ROUND(728000,2)</f>
        <v>728000</v>
      </c>
      <c r="G2" s="5">
        <v>1</v>
      </c>
      <c r="H2" s="11" t="s">
        <v>53</v>
      </c>
      <c r="I2" s="14" t="s">
        <v>3219</v>
      </c>
      <c r="J2" s="6">
        <v>3398</v>
      </c>
      <c r="K2" s="6">
        <v>618436</v>
      </c>
      <c r="L2" s="10">
        <v>0.15049999999999999</v>
      </c>
    </row>
    <row r="3" spans="1:12" ht="24.75" customHeight="1" x14ac:dyDescent="0.2">
      <c r="A3" s="121"/>
      <c r="B3" s="121"/>
      <c r="C3" s="124"/>
      <c r="D3" s="123"/>
      <c r="E3" s="119"/>
      <c r="F3" s="125"/>
      <c r="G3" s="5">
        <v>2</v>
      </c>
      <c r="H3" s="11" t="s">
        <v>43</v>
      </c>
      <c r="I3" s="14" t="s">
        <v>3329</v>
      </c>
      <c r="J3" s="9">
        <v>3990</v>
      </c>
      <c r="K3" s="6">
        <v>726180</v>
      </c>
      <c r="L3" s="10">
        <v>2.5000000000000001E-3</v>
      </c>
    </row>
    <row r="6" spans="1:12" ht="13.5" thickBot="1" x14ac:dyDescent="0.25"/>
    <row r="7" spans="1:12" ht="13.5" thickBot="1" x14ac:dyDescent="0.25">
      <c r="A7" s="144" t="s">
        <v>34</v>
      </c>
      <c r="B7" s="143"/>
      <c r="C7" s="18" t="s">
        <v>87</v>
      </c>
      <c r="D7" s="18" t="s">
        <v>88</v>
      </c>
      <c r="E7" s="19" t="s">
        <v>89</v>
      </c>
    </row>
    <row r="8" spans="1:12" ht="15.75" thickBot="1" x14ac:dyDescent="0.25">
      <c r="A8" s="150" t="s">
        <v>3219</v>
      </c>
      <c r="B8" s="215"/>
      <c r="C8" s="66" t="s">
        <v>3220</v>
      </c>
      <c r="D8" s="67" t="s">
        <v>3221</v>
      </c>
      <c r="E8" s="50" t="s">
        <v>3222</v>
      </c>
    </row>
    <row r="9" spans="1:12" ht="15.75" thickBot="1" x14ac:dyDescent="0.25">
      <c r="A9" s="216"/>
      <c r="B9" s="217"/>
      <c r="C9" s="68" t="s">
        <v>3223</v>
      </c>
      <c r="D9" s="69" t="s">
        <v>3224</v>
      </c>
      <c r="E9" s="50" t="s">
        <v>3222</v>
      </c>
    </row>
    <row r="10" spans="1:12" ht="15.75" thickBot="1" x14ac:dyDescent="0.25">
      <c r="A10" s="216"/>
      <c r="B10" s="217"/>
      <c r="C10" s="68" t="s">
        <v>3225</v>
      </c>
      <c r="D10" s="69" t="s">
        <v>3226</v>
      </c>
      <c r="E10" s="50" t="s">
        <v>3222</v>
      </c>
    </row>
    <row r="11" spans="1:12" ht="15.75" thickBot="1" x14ac:dyDescent="0.25">
      <c r="A11" s="216"/>
      <c r="B11" s="217"/>
      <c r="C11" s="68" t="s">
        <v>3227</v>
      </c>
      <c r="D11" s="69" t="s">
        <v>3228</v>
      </c>
      <c r="E11" s="50" t="s">
        <v>3222</v>
      </c>
    </row>
    <row r="12" spans="1:12" ht="15.75" thickBot="1" x14ac:dyDescent="0.25">
      <c r="A12" s="216"/>
      <c r="B12" s="217"/>
      <c r="C12" s="68" t="s">
        <v>3229</v>
      </c>
      <c r="D12" s="69" t="s">
        <v>3230</v>
      </c>
      <c r="E12" s="50" t="s">
        <v>3222</v>
      </c>
    </row>
    <row r="13" spans="1:12" ht="15.75" thickBot="1" x14ac:dyDescent="0.25">
      <c r="A13" s="216"/>
      <c r="B13" s="217"/>
      <c r="C13" s="68" t="s">
        <v>3231</v>
      </c>
      <c r="D13" s="69" t="s">
        <v>3232</v>
      </c>
      <c r="E13" s="50" t="s">
        <v>3222</v>
      </c>
    </row>
    <row r="14" spans="1:12" ht="15.75" thickBot="1" x14ac:dyDescent="0.25">
      <c r="A14" s="216"/>
      <c r="B14" s="217"/>
      <c r="C14" s="68" t="s">
        <v>3233</v>
      </c>
      <c r="D14" s="69" t="s">
        <v>3234</v>
      </c>
      <c r="E14" s="50" t="s">
        <v>3222</v>
      </c>
    </row>
    <row r="15" spans="1:12" ht="15.75" thickBot="1" x14ac:dyDescent="0.25">
      <c r="A15" s="216"/>
      <c r="B15" s="217"/>
      <c r="C15" s="68" t="s">
        <v>3235</v>
      </c>
      <c r="D15" s="69" t="s">
        <v>3236</v>
      </c>
      <c r="E15" s="50" t="s">
        <v>3222</v>
      </c>
    </row>
    <row r="16" spans="1:12" ht="15.75" thickBot="1" x14ac:dyDescent="0.25">
      <c r="A16" s="216"/>
      <c r="B16" s="217"/>
      <c r="C16" s="68" t="s">
        <v>3237</v>
      </c>
      <c r="D16" s="69" t="s">
        <v>3238</v>
      </c>
      <c r="E16" s="50" t="s">
        <v>3222</v>
      </c>
    </row>
    <row r="17" spans="1:5" ht="15.75" thickBot="1" x14ac:dyDescent="0.25">
      <c r="A17" s="216"/>
      <c r="B17" s="217"/>
      <c r="C17" s="68" t="s">
        <v>3239</v>
      </c>
      <c r="D17" s="69" t="s">
        <v>3240</v>
      </c>
      <c r="E17" s="50" t="s">
        <v>3222</v>
      </c>
    </row>
    <row r="18" spans="1:5" ht="15.75" thickBot="1" x14ac:dyDescent="0.25">
      <c r="A18" s="216"/>
      <c r="B18" s="217"/>
      <c r="C18" s="68" t="s">
        <v>3241</v>
      </c>
      <c r="D18" s="69" t="s">
        <v>3242</v>
      </c>
      <c r="E18" s="50" t="s">
        <v>3222</v>
      </c>
    </row>
    <row r="19" spans="1:5" ht="15.75" thickBot="1" x14ac:dyDescent="0.25">
      <c r="A19" s="216"/>
      <c r="B19" s="217"/>
      <c r="C19" s="68" t="s">
        <v>3243</v>
      </c>
      <c r="D19" s="69" t="s">
        <v>3244</v>
      </c>
      <c r="E19" s="50" t="s">
        <v>3222</v>
      </c>
    </row>
    <row r="20" spans="1:5" ht="15.75" thickBot="1" x14ac:dyDescent="0.25">
      <c r="A20" s="216"/>
      <c r="B20" s="217"/>
      <c r="C20" s="68" t="s">
        <v>3245</v>
      </c>
      <c r="D20" s="69" t="s">
        <v>3246</v>
      </c>
      <c r="E20" s="50" t="s">
        <v>3222</v>
      </c>
    </row>
    <row r="21" spans="1:5" ht="15.75" thickBot="1" x14ac:dyDescent="0.25">
      <c r="A21" s="216"/>
      <c r="B21" s="217"/>
      <c r="C21" s="68" t="s">
        <v>3247</v>
      </c>
      <c r="D21" s="69" t="s">
        <v>3248</v>
      </c>
      <c r="E21" s="50" t="s">
        <v>3222</v>
      </c>
    </row>
    <row r="22" spans="1:5" ht="15.75" thickBot="1" x14ac:dyDescent="0.25">
      <c r="A22" s="216"/>
      <c r="B22" s="217"/>
      <c r="C22" s="68" t="s">
        <v>3249</v>
      </c>
      <c r="D22" s="69" t="s">
        <v>3250</v>
      </c>
      <c r="E22" s="50" t="s">
        <v>3222</v>
      </c>
    </row>
    <row r="23" spans="1:5" ht="15.75" thickBot="1" x14ac:dyDescent="0.25">
      <c r="A23" s="216"/>
      <c r="B23" s="217"/>
      <c r="C23" s="68" t="s">
        <v>3251</v>
      </c>
      <c r="D23" s="69" t="s">
        <v>3252</v>
      </c>
      <c r="E23" s="50" t="s">
        <v>3222</v>
      </c>
    </row>
    <row r="24" spans="1:5" ht="15.75" thickBot="1" x14ac:dyDescent="0.25">
      <c r="A24" s="216"/>
      <c r="B24" s="217"/>
      <c r="C24" s="68" t="s">
        <v>3253</v>
      </c>
      <c r="D24" s="69" t="s">
        <v>3254</v>
      </c>
      <c r="E24" s="50" t="s">
        <v>3222</v>
      </c>
    </row>
    <row r="25" spans="1:5" ht="15.75" thickBot="1" x14ac:dyDescent="0.25">
      <c r="A25" s="216"/>
      <c r="B25" s="217"/>
      <c r="C25" s="68" t="s">
        <v>3255</v>
      </c>
      <c r="D25" s="69" t="s">
        <v>3256</v>
      </c>
      <c r="E25" s="50" t="s">
        <v>3222</v>
      </c>
    </row>
    <row r="26" spans="1:5" ht="15.75" thickBot="1" x14ac:dyDescent="0.25">
      <c r="A26" s="216"/>
      <c r="B26" s="217"/>
      <c r="C26" s="68" t="s">
        <v>3257</v>
      </c>
      <c r="D26" s="69" t="s">
        <v>3258</v>
      </c>
      <c r="E26" s="50" t="s">
        <v>3222</v>
      </c>
    </row>
    <row r="27" spans="1:5" ht="15.75" thickBot="1" x14ac:dyDescent="0.25">
      <c r="A27" s="216"/>
      <c r="B27" s="217"/>
      <c r="C27" s="68" t="s">
        <v>3259</v>
      </c>
      <c r="D27" s="69" t="s">
        <v>3260</v>
      </c>
      <c r="E27" s="50" t="s">
        <v>3222</v>
      </c>
    </row>
    <row r="28" spans="1:5" ht="15.75" thickBot="1" x14ac:dyDescent="0.25">
      <c r="A28" s="216"/>
      <c r="B28" s="217"/>
      <c r="C28" s="68" t="s">
        <v>3261</v>
      </c>
      <c r="D28" s="69" t="s">
        <v>3262</v>
      </c>
      <c r="E28" s="50" t="s">
        <v>3222</v>
      </c>
    </row>
    <row r="29" spans="1:5" ht="15.75" thickBot="1" x14ac:dyDescent="0.25">
      <c r="A29" s="216"/>
      <c r="B29" s="217"/>
      <c r="C29" s="68" t="s">
        <v>3263</v>
      </c>
      <c r="D29" s="69" t="s">
        <v>3264</v>
      </c>
      <c r="E29" s="50" t="s">
        <v>3222</v>
      </c>
    </row>
    <row r="30" spans="1:5" ht="15.75" thickBot="1" x14ac:dyDescent="0.25">
      <c r="A30" s="216"/>
      <c r="B30" s="217"/>
      <c r="C30" s="68" t="s">
        <v>3265</v>
      </c>
      <c r="D30" s="69" t="s">
        <v>3266</v>
      </c>
      <c r="E30" s="50" t="s">
        <v>3222</v>
      </c>
    </row>
    <row r="31" spans="1:5" ht="15.75" thickBot="1" x14ac:dyDescent="0.25">
      <c r="A31" s="216"/>
      <c r="B31" s="217"/>
      <c r="C31" s="68" t="s">
        <v>3267</v>
      </c>
      <c r="D31" s="69" t="s">
        <v>3268</v>
      </c>
      <c r="E31" s="50" t="s">
        <v>3222</v>
      </c>
    </row>
    <row r="32" spans="1:5" ht="15.75" thickBot="1" x14ac:dyDescent="0.25">
      <c r="A32" s="216"/>
      <c r="B32" s="217"/>
      <c r="C32" s="68" t="s">
        <v>3269</v>
      </c>
      <c r="D32" s="69" t="s">
        <v>3270</v>
      </c>
      <c r="E32" s="50" t="s">
        <v>3222</v>
      </c>
    </row>
    <row r="33" spans="1:5" ht="15.75" thickBot="1" x14ac:dyDescent="0.25">
      <c r="A33" s="216"/>
      <c r="B33" s="217"/>
      <c r="C33" s="68" t="s">
        <v>3271</v>
      </c>
      <c r="D33" s="69" t="s">
        <v>3272</v>
      </c>
      <c r="E33" s="50" t="s">
        <v>3222</v>
      </c>
    </row>
    <row r="34" spans="1:5" ht="15.75" thickBot="1" x14ac:dyDescent="0.25">
      <c r="A34" s="216"/>
      <c r="B34" s="217"/>
      <c r="C34" s="68" t="s">
        <v>3273</v>
      </c>
      <c r="D34" s="69" t="s">
        <v>3274</v>
      </c>
      <c r="E34" s="50" t="s">
        <v>3222</v>
      </c>
    </row>
    <row r="35" spans="1:5" ht="15.75" thickBot="1" x14ac:dyDescent="0.25">
      <c r="A35" s="216"/>
      <c r="B35" s="217"/>
      <c r="C35" s="68" t="s">
        <v>3275</v>
      </c>
      <c r="D35" s="69" t="s">
        <v>3276</v>
      </c>
      <c r="E35" s="50" t="s">
        <v>3222</v>
      </c>
    </row>
    <row r="36" spans="1:5" ht="15.75" thickBot="1" x14ac:dyDescent="0.25">
      <c r="A36" s="216"/>
      <c r="B36" s="217"/>
      <c r="C36" s="68" t="s">
        <v>3277</v>
      </c>
      <c r="D36" s="69" t="s">
        <v>3278</v>
      </c>
      <c r="E36" s="50" t="s">
        <v>3222</v>
      </c>
    </row>
    <row r="37" spans="1:5" ht="15.75" thickBot="1" x14ac:dyDescent="0.25">
      <c r="A37" s="216"/>
      <c r="B37" s="217"/>
      <c r="C37" s="70" t="s">
        <v>3279</v>
      </c>
      <c r="D37" s="71" t="s">
        <v>3280</v>
      </c>
      <c r="E37" s="50" t="s">
        <v>3222</v>
      </c>
    </row>
    <row r="38" spans="1:5" ht="15.75" thickBot="1" x14ac:dyDescent="0.25">
      <c r="A38" s="216"/>
      <c r="B38" s="217"/>
      <c r="C38" s="72" t="s">
        <v>3281</v>
      </c>
      <c r="D38" s="73" t="s">
        <v>3282</v>
      </c>
      <c r="E38" s="50" t="s">
        <v>3222</v>
      </c>
    </row>
    <row r="39" spans="1:5" ht="15.75" thickBot="1" x14ac:dyDescent="0.25">
      <c r="A39" s="216"/>
      <c r="B39" s="217"/>
      <c r="C39" s="72" t="s">
        <v>3283</v>
      </c>
      <c r="D39" s="73" t="s">
        <v>3284</v>
      </c>
      <c r="E39" s="50" t="s">
        <v>3222</v>
      </c>
    </row>
    <row r="40" spans="1:5" ht="15.75" thickBot="1" x14ac:dyDescent="0.25">
      <c r="A40" s="216"/>
      <c r="B40" s="217"/>
      <c r="C40" s="72" t="s">
        <v>3285</v>
      </c>
      <c r="D40" s="73" t="s">
        <v>3286</v>
      </c>
      <c r="E40" s="50" t="s">
        <v>3222</v>
      </c>
    </row>
    <row r="41" spans="1:5" ht="15.75" thickBot="1" x14ac:dyDescent="0.25">
      <c r="A41" s="216"/>
      <c r="B41" s="217"/>
      <c r="C41" s="72" t="s">
        <v>3287</v>
      </c>
      <c r="D41" s="73" t="s">
        <v>3288</v>
      </c>
      <c r="E41" s="50" t="s">
        <v>3222</v>
      </c>
    </row>
    <row r="42" spans="1:5" ht="15.75" thickBot="1" x14ac:dyDescent="0.25">
      <c r="A42" s="216"/>
      <c r="B42" s="217"/>
      <c r="C42" s="72" t="s">
        <v>3289</v>
      </c>
      <c r="D42" s="73" t="s">
        <v>3290</v>
      </c>
      <c r="E42" s="50" t="s">
        <v>3222</v>
      </c>
    </row>
    <row r="43" spans="1:5" ht="15.75" thickBot="1" x14ac:dyDescent="0.25">
      <c r="A43" s="216"/>
      <c r="B43" s="217"/>
      <c r="C43" s="72" t="s">
        <v>3291</v>
      </c>
      <c r="D43" s="73" t="s">
        <v>3292</v>
      </c>
      <c r="E43" s="50" t="s">
        <v>3222</v>
      </c>
    </row>
    <row r="44" spans="1:5" ht="15.75" thickBot="1" x14ac:dyDescent="0.25">
      <c r="A44" s="216"/>
      <c r="B44" s="217"/>
      <c r="C44" s="72" t="s">
        <v>3293</v>
      </c>
      <c r="D44" s="73" t="s">
        <v>3294</v>
      </c>
      <c r="E44" s="50" t="s">
        <v>3222</v>
      </c>
    </row>
    <row r="45" spans="1:5" ht="15.75" thickBot="1" x14ac:dyDescent="0.25">
      <c r="A45" s="216"/>
      <c r="B45" s="217"/>
      <c r="C45" s="72" t="s">
        <v>3295</v>
      </c>
      <c r="D45" s="73" t="s">
        <v>3296</v>
      </c>
      <c r="E45" s="50" t="s">
        <v>3222</v>
      </c>
    </row>
    <row r="46" spans="1:5" ht="15.75" thickBot="1" x14ac:dyDescent="0.25">
      <c r="A46" s="216"/>
      <c r="B46" s="217"/>
      <c r="C46" s="72" t="s">
        <v>3297</v>
      </c>
      <c r="D46" s="73" t="s">
        <v>3298</v>
      </c>
      <c r="E46" s="50" t="s">
        <v>3222</v>
      </c>
    </row>
    <row r="47" spans="1:5" ht="15.75" thickBot="1" x14ac:dyDescent="0.25">
      <c r="A47" s="216"/>
      <c r="B47" s="217"/>
      <c r="C47" s="72" t="s">
        <v>3299</v>
      </c>
      <c r="D47" s="73" t="s">
        <v>3300</v>
      </c>
      <c r="E47" s="50" t="s">
        <v>3222</v>
      </c>
    </row>
    <row r="48" spans="1:5" ht="15.75" thickBot="1" x14ac:dyDescent="0.25">
      <c r="A48" s="216"/>
      <c r="B48" s="217"/>
      <c r="C48" s="72" t="s">
        <v>3301</v>
      </c>
      <c r="D48" s="73" t="s">
        <v>3302</v>
      </c>
      <c r="E48" s="50" t="s">
        <v>3222</v>
      </c>
    </row>
    <row r="49" spans="1:5" ht="15.75" thickBot="1" x14ac:dyDescent="0.25">
      <c r="A49" s="216"/>
      <c r="B49" s="217"/>
      <c r="C49" s="72" t="s">
        <v>3303</v>
      </c>
      <c r="D49" s="73" t="s">
        <v>3304</v>
      </c>
      <c r="E49" s="50" t="s">
        <v>3222</v>
      </c>
    </row>
    <row r="50" spans="1:5" ht="15.75" thickBot="1" x14ac:dyDescent="0.25">
      <c r="A50" s="216"/>
      <c r="B50" s="217"/>
      <c r="C50" s="72" t="s">
        <v>3305</v>
      </c>
      <c r="D50" s="73" t="s">
        <v>3306</v>
      </c>
      <c r="E50" s="50" t="s">
        <v>3222</v>
      </c>
    </row>
    <row r="51" spans="1:5" ht="15.75" thickBot="1" x14ac:dyDescent="0.25">
      <c r="A51" s="216"/>
      <c r="B51" s="217"/>
      <c r="C51" s="72" t="s">
        <v>3307</v>
      </c>
      <c r="D51" s="73" t="s">
        <v>3308</v>
      </c>
      <c r="E51" s="50" t="s">
        <v>3222</v>
      </c>
    </row>
    <row r="52" spans="1:5" ht="15.75" thickBot="1" x14ac:dyDescent="0.25">
      <c r="A52" s="216"/>
      <c r="B52" s="217"/>
      <c r="C52" s="72" t="s">
        <v>3309</v>
      </c>
      <c r="D52" s="73" t="s">
        <v>3310</v>
      </c>
      <c r="E52" s="50" t="s">
        <v>3222</v>
      </c>
    </row>
    <row r="53" spans="1:5" ht="15.75" thickBot="1" x14ac:dyDescent="0.25">
      <c r="A53" s="216"/>
      <c r="B53" s="217"/>
      <c r="C53" s="72" t="s">
        <v>3311</v>
      </c>
      <c r="D53" s="73" t="s">
        <v>3312</v>
      </c>
      <c r="E53" s="50" t="s">
        <v>3222</v>
      </c>
    </row>
    <row r="54" spans="1:5" ht="15.75" thickBot="1" x14ac:dyDescent="0.25">
      <c r="A54" s="216"/>
      <c r="B54" s="217"/>
      <c r="C54" s="72" t="s">
        <v>3313</v>
      </c>
      <c r="D54" s="73" t="s">
        <v>3314</v>
      </c>
      <c r="E54" s="50" t="s">
        <v>3222</v>
      </c>
    </row>
    <row r="55" spans="1:5" ht="15.75" thickBot="1" x14ac:dyDescent="0.25">
      <c r="A55" s="216"/>
      <c r="B55" s="217"/>
      <c r="C55" s="72" t="s">
        <v>3315</v>
      </c>
      <c r="D55" s="73" t="s">
        <v>3316</v>
      </c>
      <c r="E55" s="50" t="s">
        <v>3222</v>
      </c>
    </row>
    <row r="56" spans="1:5" ht="15.75" thickBot="1" x14ac:dyDescent="0.25">
      <c r="A56" s="216"/>
      <c r="B56" s="217"/>
      <c r="C56" s="72" t="s">
        <v>3317</v>
      </c>
      <c r="D56" s="73" t="s">
        <v>3318</v>
      </c>
      <c r="E56" s="50" t="s">
        <v>3222</v>
      </c>
    </row>
    <row r="57" spans="1:5" ht="15.75" thickBot="1" x14ac:dyDescent="0.25">
      <c r="A57" s="216"/>
      <c r="B57" s="217"/>
      <c r="C57" s="72" t="s">
        <v>3319</v>
      </c>
      <c r="D57" s="73" t="s">
        <v>3320</v>
      </c>
      <c r="E57" s="50" t="s">
        <v>3222</v>
      </c>
    </row>
    <row r="58" spans="1:5" ht="15.75" thickBot="1" x14ac:dyDescent="0.25">
      <c r="A58" s="216"/>
      <c r="B58" s="217"/>
      <c r="C58" s="72" t="s">
        <v>3321</v>
      </c>
      <c r="D58" s="73" t="s">
        <v>3322</v>
      </c>
      <c r="E58" s="50" t="s">
        <v>3222</v>
      </c>
    </row>
    <row r="59" spans="1:5" ht="15.75" thickBot="1" x14ac:dyDescent="0.25">
      <c r="A59" s="216"/>
      <c r="B59" s="217"/>
      <c r="C59" s="72" t="s">
        <v>3323</v>
      </c>
      <c r="D59" s="73" t="s">
        <v>3324</v>
      </c>
      <c r="E59" s="50" t="s">
        <v>3222</v>
      </c>
    </row>
    <row r="60" spans="1:5" ht="15.75" thickBot="1" x14ac:dyDescent="0.25">
      <c r="A60" s="216"/>
      <c r="B60" s="217"/>
      <c r="C60" s="72" t="s">
        <v>3325</v>
      </c>
      <c r="D60" s="73" t="s">
        <v>3326</v>
      </c>
      <c r="E60" s="50" t="s">
        <v>3222</v>
      </c>
    </row>
    <row r="61" spans="1:5" ht="15.75" thickBot="1" x14ac:dyDescent="0.25">
      <c r="A61" s="216"/>
      <c r="B61" s="217"/>
      <c r="C61" s="72" t="s">
        <v>3327</v>
      </c>
      <c r="D61" s="73" t="s">
        <v>3328</v>
      </c>
      <c r="E61" s="50" t="s">
        <v>3222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8:B61"/>
    <mergeCell ref="A7:B7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4800-80C2-42AC-9B4C-316E1A4AD8A9}">
  <sheetPr codeName="Foglio4">
    <pageSetUpPr fitToPage="1"/>
  </sheetPr>
  <dimension ref="A1:L89"/>
  <sheetViews>
    <sheetView view="pageBreakPreview" topLeftCell="A53" zoomScale="80" zoomScaleNormal="80" zoomScaleSheetLayoutView="80" workbookViewId="0">
      <selection activeCell="A8" sqref="A8:E91"/>
    </sheetView>
  </sheetViews>
  <sheetFormatPr defaultColWidth="8.85546875" defaultRowHeight="12.75" x14ac:dyDescent="0.2"/>
  <cols>
    <col min="1" max="1" width="18.28515625" customWidth="1"/>
    <col min="2" max="2" width="23" customWidth="1"/>
    <col min="3" max="3" width="47.425781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2.7109375" customWidth="1"/>
    <col min="10" max="10" width="22" customWidth="1"/>
    <col min="11" max="11" width="18.7109375" customWidth="1"/>
    <col min="12" max="12" width="38.7109375" customWidth="1"/>
    <col min="15" max="15" width="26.5703125" customWidth="1"/>
    <col min="16" max="16" width="24.42578125" customWidth="1"/>
    <col min="17" max="17" width="21.5703125" customWidth="1"/>
    <col min="18" max="18" width="37.57031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2" ht="36.75" customHeight="1" x14ac:dyDescent="0.2">
      <c r="A2" s="132">
        <v>1</v>
      </c>
      <c r="B2" s="132" t="s">
        <v>61</v>
      </c>
      <c r="C2" s="132" t="s">
        <v>0</v>
      </c>
      <c r="D2" s="132" t="s">
        <v>14</v>
      </c>
      <c r="E2" s="118">
        <v>24410</v>
      </c>
      <c r="F2" s="115">
        <v>8909650</v>
      </c>
      <c r="G2" s="5">
        <v>1</v>
      </c>
      <c r="H2" s="13" t="str">
        <f>'[1]LOTTO 1'!$E$4</f>
        <v>ABBOTT MEDICAL ITALIA SRL</v>
      </c>
      <c r="I2" s="14" t="s">
        <v>86</v>
      </c>
      <c r="J2" s="6">
        <v>325</v>
      </c>
    </row>
    <row r="3" spans="1:12" ht="71.25" customHeight="1" x14ac:dyDescent="0.2">
      <c r="A3" s="133"/>
      <c r="B3" s="133"/>
      <c r="C3" s="133"/>
      <c r="D3" s="133"/>
      <c r="E3" s="120"/>
      <c r="F3" s="116"/>
      <c r="G3" s="5">
        <v>2</v>
      </c>
      <c r="H3" s="13" t="str">
        <f>'[1]LOTTO 1'!$H$4</f>
        <v>MEDTRONIC ITALIA S.P.A.</v>
      </c>
      <c r="I3" s="5" t="s">
        <v>172</v>
      </c>
      <c r="J3" s="9">
        <v>355</v>
      </c>
    </row>
    <row r="4" spans="1:12" ht="75" customHeight="1" x14ac:dyDescent="0.2">
      <c r="A4" s="134"/>
      <c r="B4" s="134"/>
      <c r="C4" s="134"/>
      <c r="D4" s="134"/>
      <c r="E4" s="119"/>
      <c r="F4" s="117"/>
      <c r="G4" s="5">
        <v>3</v>
      </c>
      <c r="H4" s="13" t="str">
        <f>'[1]LOTTO 1'!$F$4</f>
        <v>C.S. MEDICAL 7 SRL</v>
      </c>
      <c r="I4" s="5" t="s">
        <v>246</v>
      </c>
      <c r="J4" s="9">
        <v>330</v>
      </c>
    </row>
    <row r="7" spans="1:12" ht="13.5" thickBot="1" x14ac:dyDescent="0.25"/>
    <row r="8" spans="1:12" ht="26.25" thickBot="1" x14ac:dyDescent="0.25">
      <c r="G8" s="102"/>
      <c r="H8" s="144" t="s">
        <v>34</v>
      </c>
      <c r="I8" s="143"/>
      <c r="J8" s="18" t="s">
        <v>87</v>
      </c>
      <c r="K8" s="18" t="s">
        <v>88</v>
      </c>
      <c r="L8" s="19" t="s">
        <v>89</v>
      </c>
    </row>
    <row r="9" spans="1:12" ht="13.5" thickBot="1" x14ac:dyDescent="0.25">
      <c r="G9" s="103"/>
      <c r="H9" s="150" t="s">
        <v>246</v>
      </c>
      <c r="I9" s="146"/>
      <c r="J9" s="26" t="s">
        <v>247</v>
      </c>
      <c r="K9" s="26">
        <v>1528744</v>
      </c>
      <c r="L9" s="26" t="s">
        <v>248</v>
      </c>
    </row>
    <row r="10" spans="1:12" ht="13.5" thickBot="1" x14ac:dyDescent="0.25">
      <c r="G10" s="104"/>
      <c r="H10" s="138"/>
      <c r="I10" s="139"/>
      <c r="J10" s="26" t="s">
        <v>249</v>
      </c>
      <c r="K10" s="26">
        <v>1528767</v>
      </c>
      <c r="L10" s="26" t="s">
        <v>248</v>
      </c>
    </row>
    <row r="11" spans="1:12" ht="13.5" thickBot="1" x14ac:dyDescent="0.25">
      <c r="G11" s="104"/>
      <c r="H11" s="138"/>
      <c r="I11" s="139"/>
      <c r="J11" s="26" t="s">
        <v>250</v>
      </c>
      <c r="K11" s="26">
        <v>1528751</v>
      </c>
      <c r="L11" s="26" t="s">
        <v>248</v>
      </c>
    </row>
    <row r="12" spans="1:12" ht="13.5" thickBot="1" x14ac:dyDescent="0.25">
      <c r="G12" s="104"/>
      <c r="H12" s="138"/>
      <c r="I12" s="139"/>
      <c r="J12" s="26" t="s">
        <v>251</v>
      </c>
      <c r="K12" s="26">
        <v>1528713</v>
      </c>
      <c r="L12" s="26" t="s">
        <v>248</v>
      </c>
    </row>
    <row r="13" spans="1:12" ht="13.5" thickBot="1" x14ac:dyDescent="0.25">
      <c r="G13" s="104"/>
      <c r="H13" s="138"/>
      <c r="I13" s="139"/>
      <c r="J13" s="26" t="s">
        <v>252</v>
      </c>
      <c r="K13" s="26">
        <v>1528750</v>
      </c>
      <c r="L13" s="26" t="s">
        <v>248</v>
      </c>
    </row>
    <row r="14" spans="1:12" ht="13.5" thickBot="1" x14ac:dyDescent="0.25">
      <c r="G14" s="104"/>
      <c r="H14" s="138"/>
      <c r="I14" s="139"/>
      <c r="J14" s="26" t="s">
        <v>253</v>
      </c>
      <c r="K14" s="26">
        <v>1528746</v>
      </c>
      <c r="L14" s="26" t="s">
        <v>248</v>
      </c>
    </row>
    <row r="15" spans="1:12" ht="13.5" thickBot="1" x14ac:dyDescent="0.25">
      <c r="G15" s="104"/>
      <c r="H15" s="138"/>
      <c r="I15" s="139"/>
      <c r="J15" s="26" t="s">
        <v>254</v>
      </c>
      <c r="K15" s="26">
        <v>1528742</v>
      </c>
      <c r="L15" s="26" t="s">
        <v>248</v>
      </c>
    </row>
    <row r="16" spans="1:12" ht="13.5" thickBot="1" x14ac:dyDescent="0.25">
      <c r="G16" s="104"/>
      <c r="H16" s="138"/>
      <c r="I16" s="139"/>
      <c r="J16" s="26" t="s">
        <v>255</v>
      </c>
      <c r="K16" s="26">
        <v>1528747</v>
      </c>
      <c r="L16" s="26" t="s">
        <v>248</v>
      </c>
    </row>
    <row r="17" spans="7:12" ht="13.5" thickBot="1" x14ac:dyDescent="0.25">
      <c r="G17" s="104"/>
      <c r="H17" s="138"/>
      <c r="I17" s="139"/>
      <c r="J17" s="26" t="s">
        <v>256</v>
      </c>
      <c r="K17" s="26">
        <v>1529493</v>
      </c>
      <c r="L17" s="26" t="s">
        <v>248</v>
      </c>
    </row>
    <row r="18" spans="7:12" ht="13.5" thickBot="1" x14ac:dyDescent="0.25">
      <c r="G18" s="104"/>
      <c r="H18" s="138"/>
      <c r="I18" s="139"/>
      <c r="J18" s="26" t="s">
        <v>257</v>
      </c>
      <c r="K18" s="26">
        <v>1529496</v>
      </c>
      <c r="L18" s="26" t="s">
        <v>248</v>
      </c>
    </row>
    <row r="19" spans="7:12" ht="13.5" thickBot="1" x14ac:dyDescent="0.25">
      <c r="G19" s="104"/>
      <c r="H19" s="138"/>
      <c r="I19" s="139"/>
      <c r="J19" s="26" t="s">
        <v>258</v>
      </c>
      <c r="K19" s="26">
        <v>1529498</v>
      </c>
      <c r="L19" s="26" t="s">
        <v>248</v>
      </c>
    </row>
    <row r="20" spans="7:12" ht="13.5" thickBot="1" x14ac:dyDescent="0.25">
      <c r="G20" s="104"/>
      <c r="H20" s="138"/>
      <c r="I20" s="139"/>
      <c r="J20" s="26" t="s">
        <v>259</v>
      </c>
      <c r="K20" s="26">
        <v>1529499</v>
      </c>
      <c r="L20" s="26" t="s">
        <v>248</v>
      </c>
    </row>
    <row r="21" spans="7:12" ht="13.5" thickBot="1" x14ac:dyDescent="0.25">
      <c r="G21" s="104"/>
      <c r="H21" s="138"/>
      <c r="I21" s="139"/>
      <c r="J21" s="26" t="s">
        <v>260</v>
      </c>
      <c r="K21" s="26">
        <v>1529501</v>
      </c>
      <c r="L21" s="26" t="s">
        <v>248</v>
      </c>
    </row>
    <row r="22" spans="7:12" ht="13.5" thickBot="1" x14ac:dyDescent="0.25">
      <c r="G22" s="104"/>
      <c r="H22" s="138"/>
      <c r="I22" s="139"/>
      <c r="J22" s="26" t="s">
        <v>261</v>
      </c>
      <c r="K22" s="26">
        <v>1529503</v>
      </c>
      <c r="L22" s="26" t="s">
        <v>248</v>
      </c>
    </row>
    <row r="23" spans="7:12" ht="13.5" thickBot="1" x14ac:dyDescent="0.25">
      <c r="G23" s="104"/>
      <c r="H23" s="138"/>
      <c r="I23" s="139"/>
      <c r="J23" s="26" t="s">
        <v>262</v>
      </c>
      <c r="K23" s="26">
        <v>1529504</v>
      </c>
      <c r="L23" s="26" t="s">
        <v>248</v>
      </c>
    </row>
    <row r="24" spans="7:12" ht="13.5" thickBot="1" x14ac:dyDescent="0.25">
      <c r="G24" s="104"/>
      <c r="H24" s="138"/>
      <c r="I24" s="139"/>
      <c r="J24" s="26" t="s">
        <v>263</v>
      </c>
      <c r="K24" s="26">
        <v>1529509</v>
      </c>
      <c r="L24" s="26" t="s">
        <v>248</v>
      </c>
    </row>
    <row r="25" spans="7:12" ht="13.5" thickBot="1" x14ac:dyDescent="0.25">
      <c r="G25" s="104"/>
      <c r="H25" s="138"/>
      <c r="I25" s="139"/>
      <c r="J25" s="26" t="s">
        <v>264</v>
      </c>
      <c r="K25" s="26">
        <v>1529510</v>
      </c>
      <c r="L25" s="26" t="s">
        <v>248</v>
      </c>
    </row>
    <row r="26" spans="7:12" ht="13.5" thickBot="1" x14ac:dyDescent="0.25">
      <c r="G26" s="104"/>
      <c r="H26" s="138"/>
      <c r="I26" s="139"/>
      <c r="J26" s="26" t="s">
        <v>265</v>
      </c>
      <c r="K26" s="26">
        <v>1529512</v>
      </c>
      <c r="L26" s="26" t="s">
        <v>248</v>
      </c>
    </row>
    <row r="27" spans="7:12" ht="13.5" thickBot="1" x14ac:dyDescent="0.25">
      <c r="G27" s="104"/>
      <c r="H27" s="138"/>
      <c r="I27" s="139"/>
      <c r="J27" s="26" t="s">
        <v>266</v>
      </c>
      <c r="K27" s="26">
        <v>1529513</v>
      </c>
      <c r="L27" s="26" t="s">
        <v>248</v>
      </c>
    </row>
    <row r="28" spans="7:12" ht="13.5" thickBot="1" x14ac:dyDescent="0.25">
      <c r="G28" s="104"/>
      <c r="H28" s="138"/>
      <c r="I28" s="139"/>
      <c r="J28" s="26" t="s">
        <v>267</v>
      </c>
      <c r="K28" s="26">
        <v>1529514</v>
      </c>
      <c r="L28" s="26" t="s">
        <v>248</v>
      </c>
    </row>
    <row r="29" spans="7:12" ht="13.5" thickBot="1" x14ac:dyDescent="0.25">
      <c r="G29" s="104"/>
      <c r="H29" s="138"/>
      <c r="I29" s="139"/>
      <c r="J29" s="26" t="s">
        <v>268</v>
      </c>
      <c r="K29" s="26">
        <v>1529515</v>
      </c>
      <c r="L29" s="26" t="s">
        <v>248</v>
      </c>
    </row>
    <row r="30" spans="7:12" ht="13.5" thickBot="1" x14ac:dyDescent="0.25">
      <c r="G30" s="104"/>
      <c r="H30" s="138"/>
      <c r="I30" s="139"/>
      <c r="J30" s="26" t="s">
        <v>269</v>
      </c>
      <c r="K30" s="26">
        <v>1529518</v>
      </c>
      <c r="L30" s="26" t="s">
        <v>248</v>
      </c>
    </row>
    <row r="31" spans="7:12" ht="13.5" thickBot="1" x14ac:dyDescent="0.25">
      <c r="G31" s="104"/>
      <c r="H31" s="138"/>
      <c r="I31" s="139"/>
      <c r="J31" s="26" t="s">
        <v>270</v>
      </c>
      <c r="K31" s="26">
        <v>1529520</v>
      </c>
      <c r="L31" s="26" t="s">
        <v>248</v>
      </c>
    </row>
    <row r="32" spans="7:12" ht="13.5" thickBot="1" x14ac:dyDescent="0.25">
      <c r="G32" s="104"/>
      <c r="H32" s="138"/>
      <c r="I32" s="139"/>
      <c r="J32" s="26" t="s">
        <v>271</v>
      </c>
      <c r="K32" s="26">
        <v>1529522</v>
      </c>
      <c r="L32" s="26" t="s">
        <v>248</v>
      </c>
    </row>
    <row r="33" spans="7:12" ht="13.5" thickBot="1" x14ac:dyDescent="0.25">
      <c r="G33" s="104"/>
      <c r="H33" s="138"/>
      <c r="I33" s="139"/>
      <c r="J33" s="26" t="s">
        <v>272</v>
      </c>
      <c r="K33" s="26">
        <v>1529525</v>
      </c>
      <c r="L33" s="26" t="s">
        <v>248</v>
      </c>
    </row>
    <row r="34" spans="7:12" ht="13.5" thickBot="1" x14ac:dyDescent="0.25">
      <c r="G34" s="104"/>
      <c r="H34" s="138"/>
      <c r="I34" s="139"/>
      <c r="J34" s="26" t="s">
        <v>273</v>
      </c>
      <c r="K34" s="26">
        <v>1529590</v>
      </c>
      <c r="L34" s="26" t="s">
        <v>248</v>
      </c>
    </row>
    <row r="35" spans="7:12" ht="13.5" thickBot="1" x14ac:dyDescent="0.25">
      <c r="G35" s="104"/>
      <c r="H35" s="138"/>
      <c r="I35" s="139"/>
      <c r="J35" s="26" t="s">
        <v>274</v>
      </c>
      <c r="K35" s="26">
        <v>1529870</v>
      </c>
      <c r="L35" s="26" t="s">
        <v>248</v>
      </c>
    </row>
    <row r="36" spans="7:12" ht="13.5" thickBot="1" x14ac:dyDescent="0.25">
      <c r="G36" s="104"/>
      <c r="H36" s="138"/>
      <c r="I36" s="139"/>
      <c r="J36" s="26" t="s">
        <v>275</v>
      </c>
      <c r="K36" s="26">
        <v>1529871</v>
      </c>
      <c r="L36" s="26" t="s">
        <v>248</v>
      </c>
    </row>
    <row r="37" spans="7:12" ht="13.5" thickBot="1" x14ac:dyDescent="0.25">
      <c r="G37" s="104"/>
      <c r="H37" s="138"/>
      <c r="I37" s="139"/>
      <c r="J37" s="26" t="s">
        <v>276</v>
      </c>
      <c r="K37" s="26">
        <v>1529872</v>
      </c>
      <c r="L37" s="26" t="s">
        <v>248</v>
      </c>
    </row>
    <row r="38" spans="7:12" ht="13.5" thickBot="1" x14ac:dyDescent="0.25">
      <c r="G38" s="104"/>
      <c r="H38" s="138"/>
      <c r="I38" s="139"/>
      <c r="J38" s="26" t="s">
        <v>277</v>
      </c>
      <c r="K38" s="26">
        <v>1529873</v>
      </c>
      <c r="L38" s="26" t="s">
        <v>248</v>
      </c>
    </row>
    <row r="39" spans="7:12" ht="13.5" thickBot="1" x14ac:dyDescent="0.25">
      <c r="G39" s="104"/>
      <c r="H39" s="138"/>
      <c r="I39" s="139"/>
      <c r="J39" s="26" t="s">
        <v>278</v>
      </c>
      <c r="K39" s="26">
        <v>1529874</v>
      </c>
      <c r="L39" s="26" t="s">
        <v>248</v>
      </c>
    </row>
    <row r="40" spans="7:12" ht="13.5" thickBot="1" x14ac:dyDescent="0.25">
      <c r="G40" s="104"/>
      <c r="H40" s="138"/>
      <c r="I40" s="139"/>
      <c r="J40" s="26" t="s">
        <v>279</v>
      </c>
      <c r="K40" s="26">
        <v>1529875</v>
      </c>
      <c r="L40" s="26" t="s">
        <v>248</v>
      </c>
    </row>
    <row r="41" spans="7:12" ht="13.5" thickBot="1" x14ac:dyDescent="0.25">
      <c r="G41" s="104"/>
      <c r="H41" s="138"/>
      <c r="I41" s="139"/>
      <c r="J41" s="26" t="s">
        <v>280</v>
      </c>
      <c r="K41" s="26">
        <v>1529876</v>
      </c>
      <c r="L41" s="26" t="s">
        <v>248</v>
      </c>
    </row>
    <row r="42" spans="7:12" ht="13.5" thickBot="1" x14ac:dyDescent="0.25">
      <c r="G42" s="104"/>
      <c r="H42" s="138"/>
      <c r="I42" s="139"/>
      <c r="J42" s="26" t="s">
        <v>281</v>
      </c>
      <c r="K42" s="26">
        <v>1529877</v>
      </c>
      <c r="L42" s="26" t="s">
        <v>248</v>
      </c>
    </row>
    <row r="43" spans="7:12" ht="13.5" thickBot="1" x14ac:dyDescent="0.25">
      <c r="G43" s="104"/>
      <c r="H43" s="138"/>
      <c r="I43" s="139"/>
      <c r="J43" s="26" t="s">
        <v>282</v>
      </c>
      <c r="K43" s="26">
        <v>1529878</v>
      </c>
      <c r="L43" s="26" t="s">
        <v>248</v>
      </c>
    </row>
    <row r="44" spans="7:12" ht="13.5" thickBot="1" x14ac:dyDescent="0.25">
      <c r="G44" s="104"/>
      <c r="H44" s="138"/>
      <c r="I44" s="139"/>
      <c r="J44" s="26" t="s">
        <v>283</v>
      </c>
      <c r="K44" s="26">
        <v>1529879</v>
      </c>
      <c r="L44" s="26" t="s">
        <v>248</v>
      </c>
    </row>
    <row r="45" spans="7:12" ht="13.5" thickBot="1" x14ac:dyDescent="0.25">
      <c r="G45" s="104"/>
      <c r="H45" s="138"/>
      <c r="I45" s="139"/>
      <c r="J45" s="26" t="s">
        <v>284</v>
      </c>
      <c r="K45" s="26">
        <v>1529880</v>
      </c>
      <c r="L45" s="26" t="s">
        <v>248</v>
      </c>
    </row>
    <row r="46" spans="7:12" ht="13.5" thickBot="1" x14ac:dyDescent="0.25">
      <c r="G46" s="104"/>
      <c r="H46" s="138"/>
      <c r="I46" s="139"/>
      <c r="J46" s="26" t="s">
        <v>285</v>
      </c>
      <c r="K46" s="26">
        <v>1529881</v>
      </c>
      <c r="L46" s="26" t="s">
        <v>248</v>
      </c>
    </row>
    <row r="47" spans="7:12" ht="13.5" thickBot="1" x14ac:dyDescent="0.25">
      <c r="G47" s="104"/>
      <c r="H47" s="138"/>
      <c r="I47" s="139"/>
      <c r="J47" s="26" t="s">
        <v>286</v>
      </c>
      <c r="K47" s="26">
        <v>1529882</v>
      </c>
      <c r="L47" s="26" t="s">
        <v>248</v>
      </c>
    </row>
    <row r="48" spans="7:12" ht="13.5" thickBot="1" x14ac:dyDescent="0.25">
      <c r="G48" s="104"/>
      <c r="H48" s="138"/>
      <c r="I48" s="139"/>
      <c r="J48" s="26" t="s">
        <v>287</v>
      </c>
      <c r="K48" s="26">
        <v>1529883</v>
      </c>
      <c r="L48" s="26" t="s">
        <v>248</v>
      </c>
    </row>
    <row r="49" spans="7:12" ht="13.5" thickBot="1" x14ac:dyDescent="0.25">
      <c r="G49" s="104"/>
      <c r="H49" s="138"/>
      <c r="I49" s="139"/>
      <c r="J49" s="26" t="s">
        <v>288</v>
      </c>
      <c r="K49" s="26">
        <v>1529884</v>
      </c>
      <c r="L49" s="26" t="s">
        <v>248</v>
      </c>
    </row>
    <row r="50" spans="7:12" ht="13.5" thickBot="1" x14ac:dyDescent="0.25">
      <c r="G50" s="104"/>
      <c r="H50" s="138"/>
      <c r="I50" s="139"/>
      <c r="J50" s="26" t="s">
        <v>289</v>
      </c>
      <c r="K50" s="26">
        <v>1529885</v>
      </c>
      <c r="L50" s="26" t="s">
        <v>248</v>
      </c>
    </row>
    <row r="51" spans="7:12" ht="13.5" thickBot="1" x14ac:dyDescent="0.25">
      <c r="G51" s="104"/>
      <c r="H51" s="138"/>
      <c r="I51" s="139"/>
      <c r="J51" s="26" t="s">
        <v>290</v>
      </c>
      <c r="K51" s="26">
        <v>1529886</v>
      </c>
      <c r="L51" s="26" t="s">
        <v>248</v>
      </c>
    </row>
    <row r="52" spans="7:12" ht="13.5" thickBot="1" x14ac:dyDescent="0.25">
      <c r="G52" s="104"/>
      <c r="H52" s="138"/>
      <c r="I52" s="139"/>
      <c r="J52" s="26" t="s">
        <v>291</v>
      </c>
      <c r="K52" s="26">
        <v>1529887</v>
      </c>
      <c r="L52" s="26" t="s">
        <v>248</v>
      </c>
    </row>
    <row r="53" spans="7:12" ht="13.5" thickBot="1" x14ac:dyDescent="0.25">
      <c r="G53" s="104"/>
      <c r="H53" s="138"/>
      <c r="I53" s="139"/>
      <c r="J53" s="26" t="s">
        <v>292</v>
      </c>
      <c r="K53" s="26">
        <v>1529888</v>
      </c>
      <c r="L53" s="26" t="s">
        <v>248</v>
      </c>
    </row>
    <row r="54" spans="7:12" ht="13.5" thickBot="1" x14ac:dyDescent="0.25">
      <c r="G54" s="104"/>
      <c r="H54" s="138"/>
      <c r="I54" s="139"/>
      <c r="J54" s="26" t="s">
        <v>293</v>
      </c>
      <c r="K54" s="26">
        <v>1529889</v>
      </c>
      <c r="L54" s="26" t="s">
        <v>248</v>
      </c>
    </row>
    <row r="55" spans="7:12" ht="13.5" thickBot="1" x14ac:dyDescent="0.25">
      <c r="G55" s="104"/>
      <c r="H55" s="138"/>
      <c r="I55" s="139"/>
      <c r="J55" s="26" t="s">
        <v>294</v>
      </c>
      <c r="K55" s="26">
        <v>1529890</v>
      </c>
      <c r="L55" s="26" t="s">
        <v>248</v>
      </c>
    </row>
    <row r="56" spans="7:12" ht="13.5" thickBot="1" x14ac:dyDescent="0.25">
      <c r="G56" s="104"/>
      <c r="H56" s="138"/>
      <c r="I56" s="139"/>
      <c r="J56" s="26" t="s">
        <v>247</v>
      </c>
      <c r="K56" s="26">
        <v>1529891</v>
      </c>
      <c r="L56" s="26" t="s">
        <v>248</v>
      </c>
    </row>
    <row r="57" spans="7:12" ht="13.5" thickBot="1" x14ac:dyDescent="0.25">
      <c r="G57" s="104"/>
      <c r="H57" s="138"/>
      <c r="I57" s="139"/>
      <c r="J57" s="26" t="s">
        <v>249</v>
      </c>
      <c r="K57" s="26">
        <v>1529892</v>
      </c>
      <c r="L57" s="26" t="s">
        <v>248</v>
      </c>
    </row>
    <row r="58" spans="7:12" ht="13.5" thickBot="1" x14ac:dyDescent="0.25">
      <c r="G58" s="104"/>
      <c r="H58" s="138"/>
      <c r="I58" s="139"/>
      <c r="J58" s="26" t="s">
        <v>250</v>
      </c>
      <c r="K58" s="26">
        <v>1529893</v>
      </c>
      <c r="L58" s="26" t="s">
        <v>248</v>
      </c>
    </row>
    <row r="59" spans="7:12" ht="13.5" thickBot="1" x14ac:dyDescent="0.25">
      <c r="G59" s="104"/>
      <c r="H59" s="138"/>
      <c r="I59" s="139"/>
      <c r="J59" s="26" t="s">
        <v>251</v>
      </c>
      <c r="K59" s="26">
        <v>1529894</v>
      </c>
      <c r="L59" s="26" t="s">
        <v>248</v>
      </c>
    </row>
    <row r="60" spans="7:12" ht="13.5" thickBot="1" x14ac:dyDescent="0.25">
      <c r="G60" s="104"/>
      <c r="H60" s="138"/>
      <c r="I60" s="139"/>
      <c r="J60" s="26" t="s">
        <v>252</v>
      </c>
      <c r="K60" s="26">
        <v>1529895</v>
      </c>
      <c r="L60" s="26" t="s">
        <v>248</v>
      </c>
    </row>
    <row r="61" spans="7:12" ht="13.5" thickBot="1" x14ac:dyDescent="0.25">
      <c r="G61" s="104"/>
      <c r="H61" s="138"/>
      <c r="I61" s="139"/>
      <c r="J61" s="26" t="s">
        <v>253</v>
      </c>
      <c r="K61" s="26">
        <v>1529896</v>
      </c>
      <c r="L61" s="26" t="s">
        <v>248</v>
      </c>
    </row>
    <row r="62" spans="7:12" ht="13.5" thickBot="1" x14ac:dyDescent="0.25">
      <c r="G62" s="104"/>
      <c r="H62" s="138"/>
      <c r="I62" s="139"/>
      <c r="J62" s="26" t="s">
        <v>254</v>
      </c>
      <c r="K62" s="26">
        <v>1529897</v>
      </c>
      <c r="L62" s="26" t="s">
        <v>248</v>
      </c>
    </row>
    <row r="63" spans="7:12" ht="13.5" thickBot="1" x14ac:dyDescent="0.25">
      <c r="G63" s="104"/>
      <c r="H63" s="138"/>
      <c r="I63" s="139"/>
      <c r="J63" s="26" t="s">
        <v>255</v>
      </c>
      <c r="K63" s="26">
        <v>1529898</v>
      </c>
      <c r="L63" s="26" t="s">
        <v>248</v>
      </c>
    </row>
    <row r="64" spans="7:12" ht="13.5" thickBot="1" x14ac:dyDescent="0.25">
      <c r="G64" s="104"/>
      <c r="H64" s="138"/>
      <c r="I64" s="139"/>
      <c r="J64" s="26" t="s">
        <v>256</v>
      </c>
      <c r="K64" s="26">
        <v>1529899</v>
      </c>
      <c r="L64" s="26" t="s">
        <v>248</v>
      </c>
    </row>
    <row r="65" spans="7:12" ht="13.5" thickBot="1" x14ac:dyDescent="0.25">
      <c r="G65" s="104"/>
      <c r="H65" s="138"/>
      <c r="I65" s="139"/>
      <c r="J65" s="26" t="s">
        <v>257</v>
      </c>
      <c r="K65" s="26">
        <v>1529900</v>
      </c>
      <c r="L65" s="26" t="s">
        <v>248</v>
      </c>
    </row>
    <row r="66" spans="7:12" ht="13.5" thickBot="1" x14ac:dyDescent="0.25">
      <c r="G66" s="104"/>
      <c r="H66" s="138"/>
      <c r="I66" s="139"/>
      <c r="J66" s="26" t="s">
        <v>258</v>
      </c>
      <c r="K66" s="26">
        <v>1529901</v>
      </c>
      <c r="L66" s="26" t="s">
        <v>248</v>
      </c>
    </row>
    <row r="67" spans="7:12" ht="13.5" thickBot="1" x14ac:dyDescent="0.25">
      <c r="G67" s="104"/>
      <c r="H67" s="138"/>
      <c r="I67" s="139"/>
      <c r="J67" s="26" t="s">
        <v>259</v>
      </c>
      <c r="K67" s="26">
        <v>1529902</v>
      </c>
      <c r="L67" s="26" t="s">
        <v>248</v>
      </c>
    </row>
    <row r="68" spans="7:12" ht="13.5" thickBot="1" x14ac:dyDescent="0.25">
      <c r="G68" s="104"/>
      <c r="H68" s="138"/>
      <c r="I68" s="139"/>
      <c r="J68" s="26" t="s">
        <v>260</v>
      </c>
      <c r="K68" s="26">
        <v>1529903</v>
      </c>
      <c r="L68" s="26" t="s">
        <v>248</v>
      </c>
    </row>
    <row r="69" spans="7:12" ht="13.5" thickBot="1" x14ac:dyDescent="0.25">
      <c r="G69" s="104"/>
      <c r="H69" s="138"/>
      <c r="I69" s="139"/>
      <c r="J69" s="26" t="s">
        <v>261</v>
      </c>
      <c r="K69" s="26">
        <v>1529904</v>
      </c>
      <c r="L69" s="26" t="s">
        <v>248</v>
      </c>
    </row>
    <row r="70" spans="7:12" ht="13.5" thickBot="1" x14ac:dyDescent="0.25">
      <c r="G70" s="104"/>
      <c r="H70" s="138"/>
      <c r="I70" s="139"/>
      <c r="J70" s="26" t="s">
        <v>262</v>
      </c>
      <c r="K70" s="26">
        <v>1529905</v>
      </c>
      <c r="L70" s="26" t="s">
        <v>248</v>
      </c>
    </row>
    <row r="71" spans="7:12" ht="13.5" thickBot="1" x14ac:dyDescent="0.25">
      <c r="G71" s="104"/>
      <c r="H71" s="138"/>
      <c r="I71" s="139"/>
      <c r="J71" s="26" t="s">
        <v>263</v>
      </c>
      <c r="K71" s="26">
        <v>1529906</v>
      </c>
      <c r="L71" s="26" t="s">
        <v>248</v>
      </c>
    </row>
    <row r="72" spans="7:12" ht="13.5" thickBot="1" x14ac:dyDescent="0.25">
      <c r="G72" s="104"/>
      <c r="H72" s="138"/>
      <c r="I72" s="139"/>
      <c r="J72" s="26" t="s">
        <v>264</v>
      </c>
      <c r="K72" s="26">
        <v>2055822</v>
      </c>
      <c r="L72" s="26" t="s">
        <v>248</v>
      </c>
    </row>
    <row r="73" spans="7:12" ht="13.5" thickBot="1" x14ac:dyDescent="0.25">
      <c r="G73" s="104"/>
      <c r="H73" s="138"/>
      <c r="I73" s="139"/>
      <c r="J73" s="26" t="s">
        <v>265</v>
      </c>
      <c r="K73" s="26">
        <v>2055823</v>
      </c>
      <c r="L73" s="26" t="s">
        <v>248</v>
      </c>
    </row>
    <row r="74" spans="7:12" ht="13.5" thickBot="1" x14ac:dyDescent="0.25">
      <c r="G74" s="104"/>
      <c r="H74" s="138"/>
      <c r="I74" s="139"/>
      <c r="J74" s="26" t="s">
        <v>266</v>
      </c>
      <c r="K74" s="26">
        <v>2055824</v>
      </c>
      <c r="L74" s="26" t="s">
        <v>248</v>
      </c>
    </row>
    <row r="75" spans="7:12" ht="13.5" thickBot="1" x14ac:dyDescent="0.25">
      <c r="G75" s="104"/>
      <c r="H75" s="138"/>
      <c r="I75" s="139"/>
      <c r="J75" s="26" t="s">
        <v>267</v>
      </c>
      <c r="K75" s="26">
        <v>2055825</v>
      </c>
      <c r="L75" s="26" t="s">
        <v>248</v>
      </c>
    </row>
    <row r="76" spans="7:12" ht="13.5" thickBot="1" x14ac:dyDescent="0.25">
      <c r="G76" s="104"/>
      <c r="H76" s="138"/>
      <c r="I76" s="139"/>
      <c r="J76" s="26" t="s">
        <v>268</v>
      </c>
      <c r="K76" s="26">
        <v>2055826</v>
      </c>
      <c r="L76" s="26" t="s">
        <v>248</v>
      </c>
    </row>
    <row r="77" spans="7:12" ht="13.5" thickBot="1" x14ac:dyDescent="0.25">
      <c r="G77" s="104"/>
      <c r="H77" s="138"/>
      <c r="I77" s="139"/>
      <c r="J77" s="26" t="s">
        <v>269</v>
      </c>
      <c r="K77" s="26">
        <v>2055827</v>
      </c>
      <c r="L77" s="26" t="s">
        <v>248</v>
      </c>
    </row>
    <row r="78" spans="7:12" ht="13.5" thickBot="1" x14ac:dyDescent="0.25">
      <c r="G78" s="104"/>
      <c r="H78" s="138"/>
      <c r="I78" s="139"/>
      <c r="J78" s="26" t="s">
        <v>270</v>
      </c>
      <c r="K78" s="26">
        <v>2055828</v>
      </c>
      <c r="L78" s="26" t="s">
        <v>248</v>
      </c>
    </row>
    <row r="79" spans="7:12" ht="13.5" thickBot="1" x14ac:dyDescent="0.25">
      <c r="G79" s="104"/>
      <c r="H79" s="138"/>
      <c r="I79" s="139"/>
      <c r="J79" s="26" t="s">
        <v>271</v>
      </c>
      <c r="K79" s="26">
        <v>2055829</v>
      </c>
      <c r="L79" s="26" t="s">
        <v>248</v>
      </c>
    </row>
    <row r="80" spans="7:12" ht="13.5" thickBot="1" x14ac:dyDescent="0.25">
      <c r="G80" s="104"/>
      <c r="H80" s="138"/>
      <c r="I80" s="139"/>
      <c r="J80" s="26" t="s">
        <v>272</v>
      </c>
      <c r="K80" s="26">
        <v>2055830</v>
      </c>
      <c r="L80" s="26" t="s">
        <v>248</v>
      </c>
    </row>
    <row r="81" spans="7:12" ht="13.5" thickBot="1" x14ac:dyDescent="0.25">
      <c r="G81" s="105"/>
      <c r="H81" s="151"/>
      <c r="I81" s="149"/>
      <c r="J81" s="26" t="s">
        <v>273</v>
      </c>
      <c r="K81" s="26">
        <v>2055831</v>
      </c>
      <c r="L81" s="26" t="s">
        <v>248</v>
      </c>
    </row>
    <row r="82" spans="7:12" ht="13.15" customHeight="1" x14ac:dyDescent="0.2"/>
    <row r="83" spans="7:12" ht="13.15" customHeight="1" x14ac:dyDescent="0.2"/>
    <row r="84" spans="7:12" ht="13.15" customHeight="1" x14ac:dyDescent="0.2"/>
    <row r="85" spans="7:12" ht="13.15" customHeight="1" x14ac:dyDescent="0.2"/>
    <row r="86" spans="7:12" ht="13.15" customHeight="1" x14ac:dyDescent="0.2"/>
    <row r="87" spans="7:12" ht="13.15" customHeight="1" x14ac:dyDescent="0.2"/>
    <row r="88" spans="7:12" ht="13.15" customHeight="1" x14ac:dyDescent="0.2"/>
    <row r="89" spans="7:12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H8:I8"/>
    <mergeCell ref="H9:I81"/>
    <mergeCell ref="A2:A4"/>
    <mergeCell ref="B2:B4"/>
    <mergeCell ref="C2:C4"/>
    <mergeCell ref="D2:D4"/>
    <mergeCell ref="E2:E4"/>
    <mergeCell ref="F2:F4"/>
  </mergeCell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rowBreaks count="1" manualBreakCount="1">
    <brk id="89" max="29" man="1"/>
  </rowBreaks>
  <colBreaks count="1" manualBreakCount="1">
    <brk id="4" max="146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6F3D-4CA2-43A8-B73B-1C9B6DBFE8EC}">
  <sheetPr codeName="Foglio51">
    <pageSetUpPr fitToPage="1"/>
  </sheetPr>
  <dimension ref="A1:L3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8" sqref="A8:A3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0.5" customHeight="1" x14ac:dyDescent="0.2">
      <c r="A2" s="121">
        <v>13</v>
      </c>
      <c r="B2" s="121" t="s">
        <v>73</v>
      </c>
      <c r="C2" s="124" t="s">
        <v>26</v>
      </c>
      <c r="D2" s="123" t="s">
        <v>14</v>
      </c>
      <c r="E2" s="118">
        <v>182</v>
      </c>
      <c r="F2" s="125">
        <f>ROUND(728000,2)</f>
        <v>728000</v>
      </c>
      <c r="G2" s="5">
        <v>1</v>
      </c>
      <c r="H2" s="11" t="s">
        <v>53</v>
      </c>
      <c r="I2" s="14" t="s">
        <v>3219</v>
      </c>
      <c r="J2" s="6">
        <v>3398</v>
      </c>
      <c r="K2" s="6">
        <v>618436</v>
      </c>
      <c r="L2" s="10">
        <v>0.15049999999999999</v>
      </c>
    </row>
    <row r="3" spans="1:12" ht="24.75" customHeight="1" x14ac:dyDescent="0.2">
      <c r="A3" s="121"/>
      <c r="B3" s="121"/>
      <c r="C3" s="124"/>
      <c r="D3" s="123"/>
      <c r="E3" s="119"/>
      <c r="F3" s="125"/>
      <c r="G3" s="5">
        <v>2</v>
      </c>
      <c r="H3" s="11" t="s">
        <v>43</v>
      </c>
      <c r="I3" s="14" t="s">
        <v>3329</v>
      </c>
      <c r="J3" s="9">
        <v>3990</v>
      </c>
      <c r="K3" s="6">
        <v>726180</v>
      </c>
      <c r="L3" s="10">
        <v>2.5000000000000001E-3</v>
      </c>
    </row>
    <row r="7" spans="1:12" ht="13.5" thickBot="1" x14ac:dyDescent="0.25"/>
    <row r="8" spans="1:12" ht="13.5" thickBot="1" x14ac:dyDescent="0.25">
      <c r="A8" s="18" t="s">
        <v>87</v>
      </c>
    </row>
    <row r="10" spans="1:12" x14ac:dyDescent="0.2">
      <c r="A10" t="s">
        <v>3330</v>
      </c>
    </row>
    <row r="11" spans="1:12" x14ac:dyDescent="0.2">
      <c r="A11" t="s">
        <v>3331</v>
      </c>
    </row>
    <row r="12" spans="1:12" x14ac:dyDescent="0.2">
      <c r="A12" t="s">
        <v>3332</v>
      </c>
    </row>
    <row r="13" spans="1:12" x14ac:dyDescent="0.2">
      <c r="A13" t="s">
        <v>3333</v>
      </c>
    </row>
    <row r="14" spans="1:12" x14ac:dyDescent="0.2">
      <c r="A14" t="s">
        <v>3334</v>
      </c>
    </row>
    <row r="15" spans="1:12" x14ac:dyDescent="0.2">
      <c r="A15" t="s">
        <v>3335</v>
      </c>
    </row>
    <row r="16" spans="1:12" x14ac:dyDescent="0.2">
      <c r="A16" t="s">
        <v>3336</v>
      </c>
    </row>
    <row r="17" spans="1:1" x14ac:dyDescent="0.2">
      <c r="A17" t="s">
        <v>3337</v>
      </c>
    </row>
    <row r="18" spans="1:1" x14ac:dyDescent="0.2">
      <c r="A18" t="s">
        <v>3338</v>
      </c>
    </row>
    <row r="19" spans="1:1" x14ac:dyDescent="0.2">
      <c r="A19" t="s">
        <v>3339</v>
      </c>
    </row>
    <row r="20" spans="1:1" x14ac:dyDescent="0.2">
      <c r="A20" t="s">
        <v>3340</v>
      </c>
    </row>
    <row r="21" spans="1:1" x14ac:dyDescent="0.2">
      <c r="A21" t="s">
        <v>3341</v>
      </c>
    </row>
    <row r="22" spans="1:1" x14ac:dyDescent="0.2">
      <c r="A22" t="s">
        <v>3342</v>
      </c>
    </row>
    <row r="23" spans="1:1" x14ac:dyDescent="0.2">
      <c r="A23" t="s">
        <v>3343</v>
      </c>
    </row>
    <row r="24" spans="1:1" x14ac:dyDescent="0.2">
      <c r="A24" t="s">
        <v>3344</v>
      </c>
    </row>
    <row r="25" spans="1:1" x14ac:dyDescent="0.2">
      <c r="A25" t="s">
        <v>3345</v>
      </c>
    </row>
    <row r="26" spans="1:1" x14ac:dyDescent="0.2">
      <c r="A26" t="s">
        <v>3346</v>
      </c>
    </row>
    <row r="27" spans="1:1" x14ac:dyDescent="0.2">
      <c r="A27" t="s">
        <v>3347</v>
      </c>
    </row>
    <row r="28" spans="1:1" x14ac:dyDescent="0.2">
      <c r="A28" t="s">
        <v>3348</v>
      </c>
    </row>
    <row r="29" spans="1:1" x14ac:dyDescent="0.2">
      <c r="A29" t="s">
        <v>3349</v>
      </c>
    </row>
    <row r="30" spans="1:1" x14ac:dyDescent="0.2">
      <c r="A30" t="s">
        <v>3350</v>
      </c>
    </row>
    <row r="31" spans="1:1" x14ac:dyDescent="0.2">
      <c r="A31" t="s">
        <v>3351</v>
      </c>
    </row>
    <row r="32" spans="1:1" x14ac:dyDescent="0.2">
      <c r="A32" t="s">
        <v>3352</v>
      </c>
    </row>
    <row r="33" spans="1:1" x14ac:dyDescent="0.2">
      <c r="A33" t="s">
        <v>3353</v>
      </c>
    </row>
    <row r="34" spans="1:1" x14ac:dyDescent="0.2">
      <c r="A34" t="s">
        <v>3354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62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5434-C99B-4071-A7EC-0398CDA2EAC9}">
  <sheetPr codeName="Foglio28">
    <pageSetUpPr fitToPage="1"/>
  </sheetPr>
  <dimension ref="A1:L77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81" sqref="A81:E13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  <col min="13" max="13" width="14.28515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35.25" customHeight="1" x14ac:dyDescent="0.2">
      <c r="A2" s="121">
        <v>14</v>
      </c>
      <c r="B2" s="121" t="s">
        <v>74</v>
      </c>
      <c r="C2" s="124" t="s">
        <v>15</v>
      </c>
      <c r="D2" s="123" t="s">
        <v>14</v>
      </c>
      <c r="E2" s="118">
        <v>1314</v>
      </c>
      <c r="F2" s="125">
        <f>ROUND(5190300,2)</f>
        <v>5190300</v>
      </c>
      <c r="G2" s="5">
        <v>1</v>
      </c>
      <c r="H2" s="11" t="s">
        <v>54</v>
      </c>
      <c r="I2" s="14" t="s">
        <v>3355</v>
      </c>
      <c r="J2" s="9">
        <v>3629.09</v>
      </c>
      <c r="K2" s="6">
        <v>4768624.26</v>
      </c>
      <c r="L2" s="10">
        <v>8.1243037974683588E-2</v>
      </c>
    </row>
    <row r="3" spans="1:12" ht="36.75" customHeight="1" x14ac:dyDescent="0.2">
      <c r="A3" s="121"/>
      <c r="B3" s="121"/>
      <c r="C3" s="124"/>
      <c r="D3" s="123"/>
      <c r="E3" s="120"/>
      <c r="F3" s="125"/>
      <c r="G3" s="5">
        <v>2</v>
      </c>
      <c r="H3" s="11" t="s">
        <v>47</v>
      </c>
      <c r="I3" s="14" t="s">
        <v>3426</v>
      </c>
      <c r="J3" s="6">
        <v>2500</v>
      </c>
      <c r="K3" s="6">
        <v>3285000</v>
      </c>
      <c r="L3" s="10">
        <v>0.36708860759493672</v>
      </c>
    </row>
    <row r="4" spans="1:12" ht="41.1" customHeight="1" x14ac:dyDescent="0.2">
      <c r="A4" s="121"/>
      <c r="B4" s="121"/>
      <c r="C4" s="124"/>
      <c r="D4" s="123"/>
      <c r="E4" s="119"/>
      <c r="F4" s="125"/>
      <c r="G4" s="5">
        <v>3</v>
      </c>
      <c r="H4" s="11" t="s">
        <v>55</v>
      </c>
      <c r="I4" s="14" t="s">
        <v>3514</v>
      </c>
      <c r="J4" s="9">
        <v>2730</v>
      </c>
      <c r="K4" s="6">
        <v>3587220</v>
      </c>
      <c r="L4" s="10">
        <v>0.30886075949367087</v>
      </c>
    </row>
    <row r="8" spans="1:12" ht="13.5" thickBot="1" x14ac:dyDescent="0.25"/>
    <row r="9" spans="1:12" ht="13.5" thickBot="1" x14ac:dyDescent="0.25">
      <c r="A9" s="144" t="s">
        <v>34</v>
      </c>
      <c r="B9" s="143"/>
      <c r="C9" s="18" t="s">
        <v>87</v>
      </c>
      <c r="D9" s="18" t="s">
        <v>88</v>
      </c>
      <c r="E9" s="19" t="s">
        <v>89</v>
      </c>
      <c r="F9" s="17" t="s">
        <v>3356</v>
      </c>
    </row>
    <row r="10" spans="1:12" ht="14.45" customHeight="1" thickBot="1" x14ac:dyDescent="0.25">
      <c r="A10" s="150" t="s">
        <v>3355</v>
      </c>
      <c r="B10" s="146"/>
      <c r="C10" s="26" t="s">
        <v>3357</v>
      </c>
      <c r="D10" s="26">
        <v>2220363</v>
      </c>
      <c r="E10" s="26" t="s">
        <v>3358</v>
      </c>
      <c r="F10" s="74">
        <v>2698</v>
      </c>
    </row>
    <row r="11" spans="1:12" ht="13.5" thickBot="1" x14ac:dyDescent="0.25">
      <c r="A11" s="138"/>
      <c r="B11" s="139"/>
      <c r="C11" s="26" t="s">
        <v>3359</v>
      </c>
      <c r="D11" s="26">
        <v>2220367</v>
      </c>
      <c r="E11" s="26" t="s">
        <v>3358</v>
      </c>
      <c r="F11" s="74">
        <v>2698</v>
      </c>
    </row>
    <row r="12" spans="1:12" ht="13.5" thickBot="1" x14ac:dyDescent="0.25">
      <c r="A12" s="138"/>
      <c r="B12" s="139"/>
      <c r="C12" s="26" t="s">
        <v>3360</v>
      </c>
      <c r="D12" s="26">
        <v>2220124</v>
      </c>
      <c r="E12" s="26" t="s">
        <v>3358</v>
      </c>
      <c r="F12" s="74">
        <v>2698</v>
      </c>
    </row>
    <row r="13" spans="1:12" ht="13.5" thickBot="1" x14ac:dyDescent="0.25">
      <c r="A13" s="138"/>
      <c r="B13" s="139"/>
      <c r="C13" s="26" t="s">
        <v>3361</v>
      </c>
      <c r="D13" s="26">
        <v>2220127</v>
      </c>
      <c r="E13" s="26" t="s">
        <v>3358</v>
      </c>
      <c r="F13" s="74">
        <v>2698</v>
      </c>
    </row>
    <row r="14" spans="1:12" ht="13.5" thickBot="1" x14ac:dyDescent="0.25">
      <c r="A14" s="138"/>
      <c r="B14" s="139"/>
      <c r="C14" s="26" t="s">
        <v>3362</v>
      </c>
      <c r="D14" s="26">
        <v>2220384</v>
      </c>
      <c r="E14" s="26" t="s">
        <v>3358</v>
      </c>
      <c r="F14" s="74">
        <v>2698</v>
      </c>
    </row>
    <row r="15" spans="1:12" ht="13.5" thickBot="1" x14ac:dyDescent="0.25">
      <c r="A15" s="138"/>
      <c r="B15" s="139"/>
      <c r="C15" s="26" t="s">
        <v>3363</v>
      </c>
      <c r="D15" s="26">
        <v>2220388</v>
      </c>
      <c r="E15" s="26" t="s">
        <v>3358</v>
      </c>
      <c r="F15" s="74">
        <v>2698</v>
      </c>
    </row>
    <row r="16" spans="1:12" ht="13.5" thickBot="1" x14ac:dyDescent="0.25">
      <c r="A16" s="138"/>
      <c r="B16" s="139"/>
      <c r="C16" s="26" t="s">
        <v>3364</v>
      </c>
      <c r="D16" s="26">
        <v>2220140</v>
      </c>
      <c r="E16" s="26" t="s">
        <v>3358</v>
      </c>
      <c r="F16" s="74">
        <v>2698</v>
      </c>
    </row>
    <row r="17" spans="1:6" ht="13.5" thickBot="1" x14ac:dyDescent="0.25">
      <c r="A17" s="138"/>
      <c r="B17" s="139"/>
      <c r="C17" s="26" t="s">
        <v>3365</v>
      </c>
      <c r="D17" s="26">
        <v>2220143</v>
      </c>
      <c r="E17" s="26" t="s">
        <v>3358</v>
      </c>
      <c r="F17" s="74">
        <v>2698</v>
      </c>
    </row>
    <row r="18" spans="1:6" ht="13.5" thickBot="1" x14ac:dyDescent="0.25">
      <c r="A18" s="138"/>
      <c r="B18" s="139"/>
      <c r="C18" s="26" t="s">
        <v>3366</v>
      </c>
      <c r="D18" s="26">
        <v>2220116</v>
      </c>
      <c r="E18" s="26" t="s">
        <v>3358</v>
      </c>
      <c r="F18" s="74">
        <v>2698</v>
      </c>
    </row>
    <row r="19" spans="1:6" ht="13.5" thickBot="1" x14ac:dyDescent="0.25">
      <c r="A19" s="138"/>
      <c r="B19" s="139"/>
      <c r="C19" s="26" t="s">
        <v>3367</v>
      </c>
      <c r="D19" s="26">
        <v>2220118</v>
      </c>
      <c r="E19" s="26" t="s">
        <v>3358</v>
      </c>
      <c r="F19" s="74">
        <v>2698</v>
      </c>
    </row>
    <row r="20" spans="1:6" ht="13.5" thickBot="1" x14ac:dyDescent="0.25">
      <c r="A20" s="138"/>
      <c r="B20" s="139"/>
      <c r="C20" s="26" t="s">
        <v>3368</v>
      </c>
      <c r="D20" s="26">
        <v>2220119</v>
      </c>
      <c r="E20" s="26" t="s">
        <v>3358</v>
      </c>
      <c r="F20" s="74">
        <v>2698</v>
      </c>
    </row>
    <row r="21" spans="1:6" ht="13.5" thickBot="1" x14ac:dyDescent="0.25">
      <c r="A21" s="138"/>
      <c r="B21" s="139"/>
      <c r="C21" s="26" t="s">
        <v>3369</v>
      </c>
      <c r="D21" s="26">
        <v>2220125</v>
      </c>
      <c r="E21" s="26" t="s">
        <v>3358</v>
      </c>
      <c r="F21" s="74">
        <v>2698</v>
      </c>
    </row>
    <row r="22" spans="1:6" ht="13.5" thickBot="1" x14ac:dyDescent="0.25">
      <c r="A22" s="138"/>
      <c r="B22" s="139"/>
      <c r="C22" s="26" t="s">
        <v>3370</v>
      </c>
      <c r="D22" s="26">
        <v>2220370</v>
      </c>
      <c r="E22" s="26" t="s">
        <v>3358</v>
      </c>
      <c r="F22" s="74">
        <v>2698</v>
      </c>
    </row>
    <row r="23" spans="1:6" ht="13.5" thickBot="1" x14ac:dyDescent="0.25">
      <c r="A23" s="138"/>
      <c r="B23" s="139"/>
      <c r="C23" s="26" t="s">
        <v>3371</v>
      </c>
      <c r="D23" s="26">
        <v>2220128</v>
      </c>
      <c r="E23" s="26" t="s">
        <v>3358</v>
      </c>
      <c r="F23" s="74">
        <v>2698</v>
      </c>
    </row>
    <row r="24" spans="1:6" ht="13.5" thickBot="1" x14ac:dyDescent="0.25">
      <c r="A24" s="138"/>
      <c r="B24" s="139"/>
      <c r="C24" s="26" t="s">
        <v>3372</v>
      </c>
      <c r="D24" s="26">
        <v>2220376</v>
      </c>
      <c r="E24" s="26" t="s">
        <v>3358</v>
      </c>
      <c r="F24" s="74">
        <v>2698</v>
      </c>
    </row>
    <row r="25" spans="1:6" ht="13.5" thickBot="1" x14ac:dyDescent="0.25">
      <c r="A25" s="138"/>
      <c r="B25" s="139"/>
      <c r="C25" s="26" t="s">
        <v>3373</v>
      </c>
      <c r="D25" s="26">
        <v>2220396</v>
      </c>
      <c r="E25" s="26" t="s">
        <v>3358</v>
      </c>
      <c r="F25" s="74">
        <v>2698</v>
      </c>
    </row>
    <row r="26" spans="1:6" ht="13.5" thickBot="1" x14ac:dyDescent="0.25">
      <c r="A26" s="138"/>
      <c r="B26" s="139"/>
      <c r="C26" s="26" t="s">
        <v>3374</v>
      </c>
      <c r="D26" s="26">
        <v>2220402</v>
      </c>
      <c r="E26" s="26" t="s">
        <v>3358</v>
      </c>
      <c r="F26" s="74">
        <v>2698</v>
      </c>
    </row>
    <row r="27" spans="1:6" ht="13.5" thickBot="1" x14ac:dyDescent="0.25">
      <c r="A27" s="138"/>
      <c r="B27" s="139"/>
      <c r="C27" s="26" t="s">
        <v>3375</v>
      </c>
      <c r="D27" s="26">
        <v>2220408</v>
      </c>
      <c r="E27" s="26" t="s">
        <v>3358</v>
      </c>
      <c r="F27" s="74">
        <v>2698</v>
      </c>
    </row>
    <row r="28" spans="1:6" ht="13.5" thickBot="1" x14ac:dyDescent="0.25">
      <c r="A28" s="138"/>
      <c r="B28" s="139"/>
      <c r="C28" s="26" t="s">
        <v>3376</v>
      </c>
      <c r="D28" s="26">
        <v>2220412</v>
      </c>
      <c r="E28" s="26" t="s">
        <v>3358</v>
      </c>
      <c r="F28" s="74">
        <v>2698</v>
      </c>
    </row>
    <row r="29" spans="1:6" ht="13.5" thickBot="1" x14ac:dyDescent="0.25">
      <c r="A29" s="138"/>
      <c r="B29" s="139"/>
      <c r="C29" s="26" t="s">
        <v>3377</v>
      </c>
      <c r="D29" s="26">
        <v>2220385</v>
      </c>
      <c r="E29" s="26" t="s">
        <v>3358</v>
      </c>
      <c r="F29" s="74">
        <v>2698</v>
      </c>
    </row>
    <row r="30" spans="1:6" ht="13.5" thickBot="1" x14ac:dyDescent="0.25">
      <c r="A30" s="138"/>
      <c r="B30" s="139"/>
      <c r="C30" s="26" t="s">
        <v>3378</v>
      </c>
      <c r="D30" s="26">
        <v>2220138</v>
      </c>
      <c r="E30" s="26" t="s">
        <v>3358</v>
      </c>
      <c r="F30" s="74">
        <v>2698</v>
      </c>
    </row>
    <row r="31" spans="1:6" ht="13.5" thickBot="1" x14ac:dyDescent="0.25">
      <c r="A31" s="138"/>
      <c r="B31" s="139"/>
      <c r="C31" s="26" t="s">
        <v>3379</v>
      </c>
      <c r="D31" s="26">
        <v>2220141</v>
      </c>
      <c r="E31" s="26" t="s">
        <v>3358</v>
      </c>
      <c r="F31" s="74">
        <v>2698</v>
      </c>
    </row>
    <row r="32" spans="1:6" ht="13.5" thickBot="1" x14ac:dyDescent="0.25">
      <c r="A32" s="138"/>
      <c r="B32" s="139"/>
      <c r="C32" s="26" t="s">
        <v>3380</v>
      </c>
      <c r="D32" s="26">
        <v>2220144</v>
      </c>
      <c r="E32" s="26" t="s">
        <v>3358</v>
      </c>
      <c r="F32" s="74">
        <v>2698</v>
      </c>
    </row>
    <row r="33" spans="1:6" ht="13.5" thickBot="1" x14ac:dyDescent="0.25">
      <c r="A33" s="138"/>
      <c r="B33" s="139"/>
      <c r="C33" s="26" t="s">
        <v>3381</v>
      </c>
      <c r="D33" s="26">
        <v>2220957</v>
      </c>
      <c r="E33" s="26" t="s">
        <v>3358</v>
      </c>
      <c r="F33" s="74">
        <v>3561</v>
      </c>
    </row>
    <row r="34" spans="1:6" ht="13.5" thickBot="1" x14ac:dyDescent="0.25">
      <c r="A34" s="138"/>
      <c r="B34" s="139"/>
      <c r="C34" s="26" t="s">
        <v>3382</v>
      </c>
      <c r="D34" s="26">
        <v>2220971</v>
      </c>
      <c r="E34" s="26" t="s">
        <v>3358</v>
      </c>
      <c r="F34" s="74">
        <v>3561</v>
      </c>
    </row>
    <row r="35" spans="1:6" ht="13.5" thickBot="1" x14ac:dyDescent="0.25">
      <c r="A35" s="138"/>
      <c r="B35" s="139"/>
      <c r="C35" s="26" t="s">
        <v>3383</v>
      </c>
      <c r="D35" s="26">
        <v>2220974</v>
      </c>
      <c r="E35" s="26" t="s">
        <v>3358</v>
      </c>
      <c r="F35" s="74">
        <v>3561</v>
      </c>
    </row>
    <row r="36" spans="1:6" ht="13.5" thickBot="1" x14ac:dyDescent="0.25">
      <c r="A36" s="138"/>
      <c r="B36" s="139"/>
      <c r="C36" s="26" t="s">
        <v>3384</v>
      </c>
      <c r="D36" s="26">
        <v>2220997</v>
      </c>
      <c r="E36" s="26" t="s">
        <v>3358</v>
      </c>
      <c r="F36" s="74">
        <v>3561</v>
      </c>
    </row>
    <row r="37" spans="1:6" ht="13.5" thickBot="1" x14ac:dyDescent="0.25">
      <c r="A37" s="138"/>
      <c r="B37" s="139"/>
      <c r="C37" s="26" t="s">
        <v>3385</v>
      </c>
      <c r="D37" s="26">
        <v>2220998</v>
      </c>
      <c r="E37" s="26" t="s">
        <v>3358</v>
      </c>
      <c r="F37" s="74">
        <v>3561</v>
      </c>
    </row>
    <row r="38" spans="1:6" ht="13.5" thickBot="1" x14ac:dyDescent="0.25">
      <c r="A38" s="138"/>
      <c r="B38" s="139"/>
      <c r="C38" s="26" t="s">
        <v>3386</v>
      </c>
      <c r="D38" s="26">
        <v>2220999</v>
      </c>
      <c r="E38" s="26" t="s">
        <v>3358</v>
      </c>
      <c r="F38" s="74">
        <v>3561</v>
      </c>
    </row>
    <row r="39" spans="1:6" ht="13.5" thickBot="1" x14ac:dyDescent="0.25">
      <c r="A39" s="138"/>
      <c r="B39" s="139"/>
      <c r="C39" s="26" t="s">
        <v>3387</v>
      </c>
      <c r="D39" s="26">
        <v>221000</v>
      </c>
      <c r="E39" s="26" t="s">
        <v>3358</v>
      </c>
      <c r="F39" s="74">
        <v>3561</v>
      </c>
    </row>
    <row r="40" spans="1:6" ht="13.5" thickBot="1" x14ac:dyDescent="0.25">
      <c r="A40" s="138"/>
      <c r="B40" s="139"/>
      <c r="C40" s="26" t="s">
        <v>3388</v>
      </c>
      <c r="D40" s="26">
        <v>2221001</v>
      </c>
      <c r="E40" s="26" t="s">
        <v>3358</v>
      </c>
      <c r="F40" s="74">
        <v>3561</v>
      </c>
    </row>
    <row r="41" spans="1:6" ht="13.5" thickBot="1" x14ac:dyDescent="0.25">
      <c r="A41" s="138"/>
      <c r="B41" s="139"/>
      <c r="C41" s="26" t="s">
        <v>3389</v>
      </c>
      <c r="D41" s="26">
        <v>2221002</v>
      </c>
      <c r="E41" s="26" t="s">
        <v>3358</v>
      </c>
      <c r="F41" s="74">
        <v>3561</v>
      </c>
    </row>
    <row r="42" spans="1:6" ht="13.5" thickBot="1" x14ac:dyDescent="0.25">
      <c r="A42" s="138"/>
      <c r="B42" s="139"/>
      <c r="C42" s="26" t="s">
        <v>3390</v>
      </c>
      <c r="D42" s="26">
        <v>2220364</v>
      </c>
      <c r="E42" s="26" t="s">
        <v>3358</v>
      </c>
      <c r="F42" s="74">
        <v>3561</v>
      </c>
    </row>
    <row r="43" spans="1:6" ht="13.5" thickBot="1" x14ac:dyDescent="0.25">
      <c r="A43" s="138"/>
      <c r="B43" s="139"/>
      <c r="C43" s="26" t="s">
        <v>3391</v>
      </c>
      <c r="D43" s="26">
        <v>2220120</v>
      </c>
      <c r="E43" s="26" t="s">
        <v>3358</v>
      </c>
      <c r="F43" s="74">
        <v>3561</v>
      </c>
    </row>
    <row r="44" spans="1:6" ht="13.5" thickBot="1" x14ac:dyDescent="0.25">
      <c r="A44" s="138"/>
      <c r="B44" s="139"/>
      <c r="C44" s="26" t="s">
        <v>3392</v>
      </c>
      <c r="D44" s="26">
        <v>2220368</v>
      </c>
      <c r="E44" s="26" t="s">
        <v>3358</v>
      </c>
      <c r="F44" s="74">
        <v>3561</v>
      </c>
    </row>
    <row r="45" spans="1:6" ht="13.5" thickBot="1" x14ac:dyDescent="0.25">
      <c r="A45" s="138"/>
      <c r="B45" s="139"/>
      <c r="C45" s="26" t="s">
        <v>3393</v>
      </c>
      <c r="D45" s="26">
        <v>2220371</v>
      </c>
      <c r="E45" s="26" t="s">
        <v>3358</v>
      </c>
      <c r="F45" s="74">
        <v>3561</v>
      </c>
    </row>
    <row r="46" spans="1:6" ht="13.5" thickBot="1" x14ac:dyDescent="0.25">
      <c r="A46" s="138"/>
      <c r="B46" s="139"/>
      <c r="C46" s="26" t="s">
        <v>3394</v>
      </c>
      <c r="D46" s="26">
        <v>2220372</v>
      </c>
      <c r="E46" s="26" t="s">
        <v>3358</v>
      </c>
      <c r="F46" s="74">
        <v>3561</v>
      </c>
    </row>
    <row r="47" spans="1:6" ht="13.5" thickBot="1" x14ac:dyDescent="0.25">
      <c r="A47" s="138"/>
      <c r="B47" s="139"/>
      <c r="C47" s="26" t="s">
        <v>3395</v>
      </c>
      <c r="D47" s="26">
        <v>2220129</v>
      </c>
      <c r="E47" s="26" t="s">
        <v>3358</v>
      </c>
      <c r="F47" s="74">
        <v>3561</v>
      </c>
    </row>
    <row r="48" spans="1:6" ht="13.5" thickBot="1" x14ac:dyDescent="0.25">
      <c r="A48" s="138"/>
      <c r="B48" s="139"/>
      <c r="C48" s="26" t="s">
        <v>3396</v>
      </c>
      <c r="D48" s="26">
        <v>2220377</v>
      </c>
      <c r="E48" s="26" t="s">
        <v>3358</v>
      </c>
      <c r="F48" s="74">
        <v>3561</v>
      </c>
    </row>
    <row r="49" spans="1:6" ht="13.5" thickBot="1" x14ac:dyDescent="0.25">
      <c r="A49" s="138"/>
      <c r="B49" s="139"/>
      <c r="C49" s="26" t="s">
        <v>3397</v>
      </c>
      <c r="D49" s="26">
        <v>2220398</v>
      </c>
      <c r="E49" s="26" t="s">
        <v>3358</v>
      </c>
      <c r="F49" s="74">
        <v>3561</v>
      </c>
    </row>
    <row r="50" spans="1:6" ht="13.5" thickBot="1" x14ac:dyDescent="0.25">
      <c r="A50" s="138"/>
      <c r="B50" s="139"/>
      <c r="C50" s="26" t="s">
        <v>3398</v>
      </c>
      <c r="D50" s="26">
        <v>2220404</v>
      </c>
      <c r="E50" s="26" t="s">
        <v>3358</v>
      </c>
      <c r="F50" s="74">
        <v>3561</v>
      </c>
    </row>
    <row r="51" spans="1:6" ht="13.5" thickBot="1" x14ac:dyDescent="0.25">
      <c r="A51" s="138"/>
      <c r="B51" s="139"/>
      <c r="C51" s="26" t="s">
        <v>3399</v>
      </c>
      <c r="D51" s="26">
        <v>2220410</v>
      </c>
      <c r="E51" s="26" t="s">
        <v>3358</v>
      </c>
      <c r="F51" s="74">
        <v>3561</v>
      </c>
    </row>
    <row r="52" spans="1:6" ht="13.5" thickBot="1" x14ac:dyDescent="0.25">
      <c r="A52" s="138"/>
      <c r="B52" s="139"/>
      <c r="C52" s="26" t="s">
        <v>3400</v>
      </c>
      <c r="D52" s="26">
        <v>2220414</v>
      </c>
      <c r="E52" s="26" t="s">
        <v>3358</v>
      </c>
      <c r="F52" s="74">
        <v>3561</v>
      </c>
    </row>
    <row r="53" spans="1:6" ht="13.5" thickBot="1" x14ac:dyDescent="0.25">
      <c r="A53" s="138"/>
      <c r="B53" s="139"/>
      <c r="C53" s="26" t="s">
        <v>3401</v>
      </c>
      <c r="D53" s="26">
        <v>2220386</v>
      </c>
      <c r="E53" s="26" t="s">
        <v>3358</v>
      </c>
      <c r="F53" s="74">
        <v>3561</v>
      </c>
    </row>
    <row r="54" spans="1:6" ht="13.5" thickBot="1" x14ac:dyDescent="0.25">
      <c r="A54" s="138"/>
      <c r="B54" s="139"/>
      <c r="C54" s="26" t="s">
        <v>3402</v>
      </c>
      <c r="D54" s="26">
        <v>2220139</v>
      </c>
      <c r="E54" s="26" t="s">
        <v>3358</v>
      </c>
      <c r="F54" s="74">
        <v>3561</v>
      </c>
    </row>
    <row r="55" spans="1:6" ht="13.5" thickBot="1" x14ac:dyDescent="0.25">
      <c r="A55" s="138"/>
      <c r="B55" s="139"/>
      <c r="C55" s="26" t="s">
        <v>3403</v>
      </c>
      <c r="D55" s="26">
        <v>2220142</v>
      </c>
      <c r="E55" s="26" t="s">
        <v>3358</v>
      </c>
      <c r="F55" s="74">
        <v>3561</v>
      </c>
    </row>
    <row r="56" spans="1:6" ht="13.5" thickBot="1" x14ac:dyDescent="0.25">
      <c r="A56" s="138"/>
      <c r="B56" s="139"/>
      <c r="C56" s="26" t="s">
        <v>3404</v>
      </c>
      <c r="D56" s="26">
        <v>2220393</v>
      </c>
      <c r="E56" s="26" t="s">
        <v>3358</v>
      </c>
      <c r="F56" s="74">
        <v>3561</v>
      </c>
    </row>
    <row r="57" spans="1:6" ht="13.5" thickBot="1" x14ac:dyDescent="0.25">
      <c r="A57" s="138"/>
      <c r="B57" s="139"/>
      <c r="C57" s="26" t="s">
        <v>3405</v>
      </c>
      <c r="D57" s="26">
        <v>2220365</v>
      </c>
      <c r="E57" s="26" t="s">
        <v>3358</v>
      </c>
      <c r="F57" s="74">
        <v>3884</v>
      </c>
    </row>
    <row r="58" spans="1:6" ht="13.5" thickBot="1" x14ac:dyDescent="0.25">
      <c r="A58" s="138"/>
      <c r="B58" s="139"/>
      <c r="C58" s="26" t="s">
        <v>3406</v>
      </c>
      <c r="D58" s="26">
        <v>2220369</v>
      </c>
      <c r="E58" s="26" t="s">
        <v>3358</v>
      </c>
      <c r="F58" s="74">
        <v>3884</v>
      </c>
    </row>
    <row r="59" spans="1:6" ht="13.5" thickBot="1" x14ac:dyDescent="0.25">
      <c r="A59" s="138"/>
      <c r="B59" s="139"/>
      <c r="C59" s="26" t="s">
        <v>3407</v>
      </c>
      <c r="D59" s="26">
        <v>2220121</v>
      </c>
      <c r="E59" s="26" t="s">
        <v>3358</v>
      </c>
      <c r="F59" s="74">
        <v>3884</v>
      </c>
    </row>
    <row r="60" spans="1:6" ht="13.5" thickBot="1" x14ac:dyDescent="0.25">
      <c r="A60" s="138"/>
      <c r="B60" s="139"/>
      <c r="C60" s="26" t="s">
        <v>3408</v>
      </c>
      <c r="D60" s="26">
        <v>2220373</v>
      </c>
      <c r="E60" s="26" t="s">
        <v>3358</v>
      </c>
      <c r="F60" s="74">
        <v>3884</v>
      </c>
    </row>
    <row r="61" spans="1:6" ht="13.5" thickBot="1" x14ac:dyDescent="0.25">
      <c r="A61" s="138"/>
      <c r="B61" s="139"/>
      <c r="C61" s="26" t="s">
        <v>3409</v>
      </c>
      <c r="D61" s="26">
        <v>2220374</v>
      </c>
      <c r="E61" s="26" t="s">
        <v>3358</v>
      </c>
      <c r="F61" s="74">
        <v>3884</v>
      </c>
    </row>
    <row r="62" spans="1:6" ht="13.5" thickBot="1" x14ac:dyDescent="0.25">
      <c r="A62" s="138"/>
      <c r="B62" s="139"/>
      <c r="C62" s="26" t="s">
        <v>3410</v>
      </c>
      <c r="D62" s="26">
        <v>2220378</v>
      </c>
      <c r="E62" s="26" t="s">
        <v>3358</v>
      </c>
      <c r="F62" s="74">
        <v>3884</v>
      </c>
    </row>
    <row r="63" spans="1:6" ht="13.5" thickBot="1" x14ac:dyDescent="0.25">
      <c r="A63" s="138"/>
      <c r="B63" s="139"/>
      <c r="C63" s="26" t="s">
        <v>3411</v>
      </c>
      <c r="D63" s="26">
        <v>2220130</v>
      </c>
      <c r="E63" s="26" t="s">
        <v>3358</v>
      </c>
      <c r="F63" s="74">
        <v>3884</v>
      </c>
    </row>
    <row r="64" spans="1:6" ht="13.5" thickBot="1" x14ac:dyDescent="0.25">
      <c r="A64" s="138"/>
      <c r="B64" s="139"/>
      <c r="C64" s="26" t="s">
        <v>3412</v>
      </c>
      <c r="D64" s="26">
        <v>2220400</v>
      </c>
      <c r="E64" s="26" t="s">
        <v>3358</v>
      </c>
      <c r="F64" s="74">
        <v>3884</v>
      </c>
    </row>
    <row r="65" spans="1:6" ht="13.5" thickBot="1" x14ac:dyDescent="0.25">
      <c r="A65" s="138"/>
      <c r="B65" s="139"/>
      <c r="C65" s="26" t="s">
        <v>3413</v>
      </c>
      <c r="D65" s="26">
        <v>2220406</v>
      </c>
      <c r="E65" s="26" t="s">
        <v>3358</v>
      </c>
      <c r="F65" s="74">
        <v>3884</v>
      </c>
    </row>
    <row r="66" spans="1:6" ht="13.5" thickBot="1" x14ac:dyDescent="0.25">
      <c r="A66" s="138"/>
      <c r="B66" s="139"/>
      <c r="C66" s="26" t="s">
        <v>3414</v>
      </c>
      <c r="D66" s="26">
        <v>2220137</v>
      </c>
      <c r="E66" s="26" t="s">
        <v>3358</v>
      </c>
      <c r="F66" s="74">
        <v>3884</v>
      </c>
    </row>
    <row r="67" spans="1:6" ht="13.5" thickBot="1" x14ac:dyDescent="0.25">
      <c r="A67" s="138"/>
      <c r="B67" s="139"/>
      <c r="C67" s="26" t="s">
        <v>3415</v>
      </c>
      <c r="D67" s="26">
        <v>2220389</v>
      </c>
      <c r="E67" s="26" t="s">
        <v>3358</v>
      </c>
      <c r="F67" s="74">
        <v>3884</v>
      </c>
    </row>
    <row r="68" spans="1:6" ht="13.5" thickBot="1" x14ac:dyDescent="0.25">
      <c r="A68" s="138"/>
      <c r="B68" s="139"/>
      <c r="C68" s="26" t="s">
        <v>3416</v>
      </c>
      <c r="D68" s="26">
        <v>2220391</v>
      </c>
      <c r="E68" s="26" t="s">
        <v>3358</v>
      </c>
      <c r="F68" s="74">
        <v>3884</v>
      </c>
    </row>
    <row r="69" spans="1:6" ht="13.5" thickBot="1" x14ac:dyDescent="0.25">
      <c r="A69" s="138"/>
      <c r="B69" s="139"/>
      <c r="C69" s="26" t="s">
        <v>3417</v>
      </c>
      <c r="D69" s="26">
        <v>2220394</v>
      </c>
      <c r="E69" s="26" t="s">
        <v>3358</v>
      </c>
      <c r="F69" s="74">
        <v>3884</v>
      </c>
    </row>
    <row r="70" spans="1:6" ht="13.5" thickBot="1" x14ac:dyDescent="0.25">
      <c r="A70" s="138"/>
      <c r="B70" s="139"/>
      <c r="C70" s="26" t="s">
        <v>3418</v>
      </c>
      <c r="D70" s="26">
        <v>2220366</v>
      </c>
      <c r="E70" s="26" t="s">
        <v>3358</v>
      </c>
      <c r="F70" s="75">
        <v>6096</v>
      </c>
    </row>
    <row r="71" spans="1:6" ht="13.5" thickBot="1" x14ac:dyDescent="0.25">
      <c r="A71" s="138"/>
      <c r="B71" s="139"/>
      <c r="C71" s="26" t="s">
        <v>3419</v>
      </c>
      <c r="D71" s="26">
        <v>2220122</v>
      </c>
      <c r="E71" s="26" t="s">
        <v>3358</v>
      </c>
      <c r="F71" s="75">
        <v>6096</v>
      </c>
    </row>
    <row r="72" spans="1:6" ht="13.5" thickBot="1" x14ac:dyDescent="0.25">
      <c r="A72" s="138"/>
      <c r="B72" s="139"/>
      <c r="C72" s="26" t="s">
        <v>3420</v>
      </c>
      <c r="D72" s="26">
        <v>2220375</v>
      </c>
      <c r="E72" s="26" t="s">
        <v>3358</v>
      </c>
      <c r="F72" s="75">
        <v>6096</v>
      </c>
    </row>
    <row r="73" spans="1:6" ht="13.5" thickBot="1" x14ac:dyDescent="0.25">
      <c r="A73" s="138"/>
      <c r="B73" s="139"/>
      <c r="C73" s="26" t="s">
        <v>3421</v>
      </c>
      <c r="D73" s="26">
        <v>2220379</v>
      </c>
      <c r="E73" s="26" t="s">
        <v>3358</v>
      </c>
      <c r="F73" s="75">
        <v>6096</v>
      </c>
    </row>
    <row r="74" spans="1:6" ht="13.5" thickBot="1" x14ac:dyDescent="0.25">
      <c r="A74" s="138"/>
      <c r="B74" s="139"/>
      <c r="C74" s="26" t="s">
        <v>3422</v>
      </c>
      <c r="D74" s="26">
        <v>2220387</v>
      </c>
      <c r="E74" s="26" t="s">
        <v>3358</v>
      </c>
      <c r="F74" s="75">
        <v>6096</v>
      </c>
    </row>
    <row r="75" spans="1:6" ht="13.5" thickBot="1" x14ac:dyDescent="0.25">
      <c r="A75" s="138"/>
      <c r="B75" s="139"/>
      <c r="C75" s="26" t="s">
        <v>3423</v>
      </c>
      <c r="D75" s="26">
        <v>2220390</v>
      </c>
      <c r="E75" s="26" t="s">
        <v>3358</v>
      </c>
      <c r="F75" s="75">
        <v>6096</v>
      </c>
    </row>
    <row r="76" spans="1:6" ht="13.5" thickBot="1" x14ac:dyDescent="0.25">
      <c r="A76" s="138"/>
      <c r="B76" s="139"/>
      <c r="C76" s="26" t="s">
        <v>3424</v>
      </c>
      <c r="D76" s="26">
        <v>2220392</v>
      </c>
      <c r="E76" s="26" t="s">
        <v>3358</v>
      </c>
      <c r="F76" s="75">
        <v>6096</v>
      </c>
    </row>
    <row r="77" spans="1:6" ht="13.5" thickBot="1" x14ac:dyDescent="0.25">
      <c r="A77" s="151"/>
      <c r="B77" s="149"/>
      <c r="C77" s="26" t="s">
        <v>3425</v>
      </c>
      <c r="D77" s="26">
        <v>2220145</v>
      </c>
      <c r="E77" s="26" t="s">
        <v>3358</v>
      </c>
      <c r="F77" s="75">
        <v>6096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10:B77"/>
    <mergeCell ref="A9:B9"/>
    <mergeCell ref="A2:A4"/>
    <mergeCell ref="B2:B4"/>
    <mergeCell ref="C2:C4"/>
  </mergeCells>
  <conditionalFormatting sqref="A10">
    <cfRule type="duplicateValues" dxfId="2" priority="1"/>
  </conditionalFormatting>
  <conditionalFormatting sqref="C10:C77">
    <cfRule type="duplicateValues" dxfId="1" priority="3"/>
  </conditionalFormatting>
  <conditionalFormatting sqref="D10:D7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colBreaks count="1" manualBreakCount="1">
    <brk id="4" max="128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0E9A-64AF-4D60-A879-EDD7E7D0E273}">
  <sheetPr codeName="Foglio53">
    <pageSetUpPr fitToPage="1"/>
  </sheetPr>
  <dimension ref="A1:L9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9" sqref="A9:F9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  <col min="13" max="13" width="14.28515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35.25" customHeight="1" x14ac:dyDescent="0.2">
      <c r="A2" s="121">
        <v>14</v>
      </c>
      <c r="B2" s="121" t="s">
        <v>74</v>
      </c>
      <c r="C2" s="124" t="s">
        <v>15</v>
      </c>
      <c r="D2" s="123" t="s">
        <v>14</v>
      </c>
      <c r="E2" s="118">
        <v>1314</v>
      </c>
      <c r="F2" s="125">
        <f>ROUND(5190300,2)</f>
        <v>5190300</v>
      </c>
      <c r="G2" s="5">
        <v>1</v>
      </c>
      <c r="H2" s="11" t="s">
        <v>54</v>
      </c>
      <c r="I2" s="14" t="s">
        <v>3355</v>
      </c>
      <c r="J2" s="9">
        <v>3629.09</v>
      </c>
      <c r="K2" s="6">
        <v>4768624.26</v>
      </c>
      <c r="L2" s="10">
        <v>8.1243037974683588E-2</v>
      </c>
    </row>
    <row r="3" spans="1:12" ht="36.75" customHeight="1" x14ac:dyDescent="0.2">
      <c r="A3" s="121"/>
      <c r="B3" s="121"/>
      <c r="C3" s="124"/>
      <c r="D3" s="123"/>
      <c r="E3" s="120"/>
      <c r="F3" s="125"/>
      <c r="G3" s="5">
        <v>2</v>
      </c>
      <c r="H3" s="11" t="s">
        <v>47</v>
      </c>
      <c r="I3" s="14" t="s">
        <v>3426</v>
      </c>
      <c r="J3" s="6">
        <v>2500</v>
      </c>
      <c r="K3" s="6">
        <v>3285000</v>
      </c>
      <c r="L3" s="10">
        <v>0.36708860759493672</v>
      </c>
    </row>
    <row r="4" spans="1:12" ht="41.1" customHeight="1" x14ac:dyDescent="0.2">
      <c r="A4" s="121"/>
      <c r="B4" s="121"/>
      <c r="C4" s="124"/>
      <c r="D4" s="123"/>
      <c r="E4" s="119"/>
      <c r="F4" s="125"/>
      <c r="G4" s="5">
        <v>3</v>
      </c>
      <c r="H4" s="11" t="s">
        <v>55</v>
      </c>
      <c r="I4" s="14" t="s">
        <v>3514</v>
      </c>
      <c r="J4" s="9">
        <v>2730</v>
      </c>
      <c r="K4" s="6">
        <v>3587220</v>
      </c>
      <c r="L4" s="10">
        <v>0.30886075949367087</v>
      </c>
    </row>
    <row r="8" spans="1:12" ht="13.5" thickBot="1" x14ac:dyDescent="0.25"/>
    <row r="9" spans="1:12" ht="13.5" thickBot="1" x14ac:dyDescent="0.25">
      <c r="A9" s="113" t="s">
        <v>34</v>
      </c>
      <c r="B9" s="114"/>
      <c r="C9" s="18" t="s">
        <v>87</v>
      </c>
      <c r="D9" s="18" t="s">
        <v>88</v>
      </c>
      <c r="E9" s="19" t="s">
        <v>89</v>
      </c>
      <c r="F9" s="17" t="s">
        <v>3356</v>
      </c>
    </row>
    <row r="10" spans="1:12" ht="14.45" customHeight="1" thickBot="1" x14ac:dyDescent="0.25">
      <c r="A10" s="136" t="s">
        <v>3426</v>
      </c>
      <c r="B10" s="137"/>
      <c r="C10" s="26" t="s">
        <v>3427</v>
      </c>
      <c r="D10" s="26">
        <v>2447212</v>
      </c>
      <c r="E10" s="26" t="s">
        <v>3428</v>
      </c>
      <c r="F10" s="76">
        <v>2500</v>
      </c>
    </row>
    <row r="11" spans="1:12" ht="13.5" thickBot="1" x14ac:dyDescent="0.25">
      <c r="A11" s="138"/>
      <c r="B11" s="139"/>
      <c r="C11" s="26" t="s">
        <v>3429</v>
      </c>
      <c r="D11" s="26">
        <v>2447213</v>
      </c>
      <c r="E11" s="26" t="s">
        <v>3428</v>
      </c>
      <c r="F11" s="76">
        <v>2500</v>
      </c>
    </row>
    <row r="12" spans="1:12" ht="13.5" thickBot="1" x14ac:dyDescent="0.25">
      <c r="A12" s="138"/>
      <c r="B12" s="139"/>
      <c r="C12" s="26" t="s">
        <v>3430</v>
      </c>
      <c r="D12" s="26">
        <v>2447214</v>
      </c>
      <c r="E12" s="26" t="s">
        <v>3428</v>
      </c>
      <c r="F12" s="76">
        <v>2500</v>
      </c>
    </row>
    <row r="13" spans="1:12" ht="13.5" thickBot="1" x14ac:dyDescent="0.25">
      <c r="A13" s="138"/>
      <c r="B13" s="139"/>
      <c r="C13" s="26" t="s">
        <v>3431</v>
      </c>
      <c r="D13" s="26">
        <v>2447216</v>
      </c>
      <c r="E13" s="26" t="s">
        <v>3428</v>
      </c>
      <c r="F13" s="76">
        <v>2500</v>
      </c>
    </row>
    <row r="14" spans="1:12" ht="13.5" thickBot="1" x14ac:dyDescent="0.25">
      <c r="A14" s="138"/>
      <c r="B14" s="139"/>
      <c r="C14" s="26" t="s">
        <v>3432</v>
      </c>
      <c r="D14" s="26">
        <v>2447220</v>
      </c>
      <c r="E14" s="26" t="s">
        <v>3428</v>
      </c>
      <c r="F14" s="76">
        <v>2500</v>
      </c>
    </row>
    <row r="15" spans="1:12" ht="13.5" thickBot="1" x14ac:dyDescent="0.25">
      <c r="A15" s="138"/>
      <c r="B15" s="139"/>
      <c r="C15" s="26" t="s">
        <v>3433</v>
      </c>
      <c r="D15" s="26">
        <v>2447221</v>
      </c>
      <c r="E15" s="26" t="s">
        <v>3428</v>
      </c>
      <c r="F15" s="76">
        <v>2500</v>
      </c>
    </row>
    <row r="16" spans="1:12" ht="13.5" thickBot="1" x14ac:dyDescent="0.25">
      <c r="A16" s="138"/>
      <c r="B16" s="139"/>
      <c r="C16" s="26" t="s">
        <v>3434</v>
      </c>
      <c r="D16" s="26">
        <v>2447222</v>
      </c>
      <c r="E16" s="26" t="s">
        <v>3428</v>
      </c>
      <c r="F16" s="76">
        <v>2500</v>
      </c>
    </row>
    <row r="17" spans="1:6" ht="13.5" thickBot="1" x14ac:dyDescent="0.25">
      <c r="A17" s="138"/>
      <c r="B17" s="139"/>
      <c r="C17" s="26" t="s">
        <v>3435</v>
      </c>
      <c r="D17" s="26">
        <v>2447224</v>
      </c>
      <c r="E17" s="26" t="s">
        <v>3428</v>
      </c>
      <c r="F17" s="76">
        <v>2500</v>
      </c>
    </row>
    <row r="18" spans="1:6" ht="13.5" thickBot="1" x14ac:dyDescent="0.25">
      <c r="A18" s="138"/>
      <c r="B18" s="139"/>
      <c r="C18" s="26" t="s">
        <v>3436</v>
      </c>
      <c r="D18" s="26">
        <v>2447227</v>
      </c>
      <c r="E18" s="26" t="s">
        <v>3428</v>
      </c>
      <c r="F18" s="76">
        <v>2500</v>
      </c>
    </row>
    <row r="19" spans="1:6" ht="13.5" thickBot="1" x14ac:dyDescent="0.25">
      <c r="A19" s="138"/>
      <c r="B19" s="139"/>
      <c r="C19" s="26" t="s">
        <v>3437</v>
      </c>
      <c r="D19" s="26">
        <v>2447228</v>
      </c>
      <c r="E19" s="26" t="s">
        <v>3428</v>
      </c>
      <c r="F19" s="76">
        <v>2500</v>
      </c>
    </row>
    <row r="20" spans="1:6" ht="13.5" thickBot="1" x14ac:dyDescent="0.25">
      <c r="A20" s="138"/>
      <c r="B20" s="139"/>
      <c r="C20" s="26" t="s">
        <v>3438</v>
      </c>
      <c r="D20" s="26">
        <v>2447229</v>
      </c>
      <c r="E20" s="26" t="s">
        <v>3428</v>
      </c>
      <c r="F20" s="76">
        <v>2500</v>
      </c>
    </row>
    <row r="21" spans="1:6" ht="13.5" thickBot="1" x14ac:dyDescent="0.25">
      <c r="A21" s="138"/>
      <c r="B21" s="139"/>
      <c r="C21" s="26" t="s">
        <v>3439</v>
      </c>
      <c r="D21" s="26">
        <v>2447230</v>
      </c>
      <c r="E21" s="26" t="s">
        <v>3428</v>
      </c>
      <c r="F21" s="76">
        <v>2500</v>
      </c>
    </row>
    <row r="22" spans="1:6" ht="13.5" thickBot="1" x14ac:dyDescent="0.25">
      <c r="A22" s="138"/>
      <c r="B22" s="139"/>
      <c r="C22" s="26" t="s">
        <v>3440</v>
      </c>
      <c r="D22" s="26">
        <v>2447233</v>
      </c>
      <c r="E22" s="26" t="s">
        <v>3428</v>
      </c>
      <c r="F22" s="76">
        <v>2500</v>
      </c>
    </row>
    <row r="23" spans="1:6" ht="13.5" thickBot="1" x14ac:dyDescent="0.25">
      <c r="A23" s="138"/>
      <c r="B23" s="139"/>
      <c r="C23" s="26" t="s">
        <v>3441</v>
      </c>
      <c r="D23" s="26">
        <v>2447234</v>
      </c>
      <c r="E23" s="26" t="s">
        <v>3428</v>
      </c>
      <c r="F23" s="76">
        <v>2500</v>
      </c>
    </row>
    <row r="24" spans="1:6" ht="13.5" thickBot="1" x14ac:dyDescent="0.25">
      <c r="A24" s="138"/>
      <c r="B24" s="139"/>
      <c r="C24" s="26" t="s">
        <v>3442</v>
      </c>
      <c r="D24" s="26">
        <v>2447236</v>
      </c>
      <c r="E24" s="26" t="s">
        <v>3428</v>
      </c>
      <c r="F24" s="76">
        <v>2500</v>
      </c>
    </row>
    <row r="25" spans="1:6" ht="13.5" thickBot="1" x14ac:dyDescent="0.25">
      <c r="A25" s="138"/>
      <c r="B25" s="139"/>
      <c r="C25" s="26" t="s">
        <v>3443</v>
      </c>
      <c r="D25" s="26">
        <v>2447243</v>
      </c>
      <c r="E25" s="26" t="s">
        <v>3428</v>
      </c>
      <c r="F25" s="76">
        <v>2500</v>
      </c>
    </row>
    <row r="26" spans="1:6" ht="13.5" thickBot="1" x14ac:dyDescent="0.25">
      <c r="A26" s="138"/>
      <c r="B26" s="139"/>
      <c r="C26" s="26" t="s">
        <v>3444</v>
      </c>
      <c r="D26" s="26">
        <v>2447247</v>
      </c>
      <c r="E26" s="26" t="s">
        <v>3428</v>
      </c>
      <c r="F26" s="76">
        <v>2500</v>
      </c>
    </row>
    <row r="27" spans="1:6" ht="13.5" thickBot="1" x14ac:dyDescent="0.25">
      <c r="A27" s="138"/>
      <c r="B27" s="139"/>
      <c r="C27" s="26" t="s">
        <v>3445</v>
      </c>
      <c r="D27" s="26">
        <v>2447248</v>
      </c>
      <c r="E27" s="26" t="s">
        <v>3428</v>
      </c>
      <c r="F27" s="76">
        <v>2500</v>
      </c>
    </row>
    <row r="28" spans="1:6" ht="13.5" thickBot="1" x14ac:dyDescent="0.25">
      <c r="A28" s="138"/>
      <c r="B28" s="139"/>
      <c r="C28" s="26" t="s">
        <v>3446</v>
      </c>
      <c r="D28" s="26">
        <v>2447250</v>
      </c>
      <c r="E28" s="26" t="s">
        <v>3428</v>
      </c>
      <c r="F28" s="76">
        <v>2500</v>
      </c>
    </row>
    <row r="29" spans="1:6" ht="13.5" thickBot="1" x14ac:dyDescent="0.25">
      <c r="A29" s="138"/>
      <c r="B29" s="139"/>
      <c r="C29" s="26" t="s">
        <v>3447</v>
      </c>
      <c r="D29" s="26">
        <v>2447257</v>
      </c>
      <c r="E29" s="26" t="s">
        <v>3428</v>
      </c>
      <c r="F29" s="76">
        <v>2500</v>
      </c>
    </row>
    <row r="30" spans="1:6" ht="13.5" thickBot="1" x14ac:dyDescent="0.25">
      <c r="A30" s="138"/>
      <c r="B30" s="139"/>
      <c r="C30" s="26" t="s">
        <v>3448</v>
      </c>
      <c r="D30" s="26">
        <v>2447168</v>
      </c>
      <c r="E30" s="26" t="s">
        <v>3428</v>
      </c>
      <c r="F30" s="76">
        <v>2500</v>
      </c>
    </row>
    <row r="31" spans="1:6" ht="13.5" thickBot="1" x14ac:dyDescent="0.25">
      <c r="A31" s="138"/>
      <c r="B31" s="139"/>
      <c r="C31" s="26" t="s">
        <v>3449</v>
      </c>
      <c r="D31" s="26">
        <v>2447172</v>
      </c>
      <c r="E31" s="26" t="s">
        <v>3428</v>
      </c>
      <c r="F31" s="76">
        <v>2500</v>
      </c>
    </row>
    <row r="32" spans="1:6" ht="13.5" thickBot="1" x14ac:dyDescent="0.25">
      <c r="A32" s="138"/>
      <c r="B32" s="139"/>
      <c r="C32" s="26" t="s">
        <v>3450</v>
      </c>
      <c r="D32" s="26">
        <v>2447174</v>
      </c>
      <c r="E32" s="26" t="s">
        <v>3428</v>
      </c>
      <c r="F32" s="76">
        <v>2500</v>
      </c>
    </row>
    <row r="33" spans="1:6" ht="13.5" thickBot="1" x14ac:dyDescent="0.25">
      <c r="A33" s="138"/>
      <c r="B33" s="139"/>
      <c r="C33" s="26" t="s">
        <v>3451</v>
      </c>
      <c r="D33" s="26">
        <v>2447175</v>
      </c>
      <c r="E33" s="26" t="s">
        <v>3428</v>
      </c>
      <c r="F33" s="76">
        <v>2500</v>
      </c>
    </row>
    <row r="34" spans="1:6" ht="13.5" thickBot="1" x14ac:dyDescent="0.25">
      <c r="A34" s="138"/>
      <c r="B34" s="139"/>
      <c r="C34" s="26" t="s">
        <v>3452</v>
      </c>
      <c r="D34" s="26">
        <v>2447176</v>
      </c>
      <c r="E34" s="26" t="s">
        <v>3428</v>
      </c>
      <c r="F34" s="76">
        <v>2500</v>
      </c>
    </row>
    <row r="35" spans="1:6" ht="13.5" thickBot="1" x14ac:dyDescent="0.25">
      <c r="A35" s="138"/>
      <c r="B35" s="139"/>
      <c r="C35" s="26" t="s">
        <v>3453</v>
      </c>
      <c r="D35" s="26">
        <v>2447177</v>
      </c>
      <c r="E35" s="26" t="s">
        <v>3428</v>
      </c>
      <c r="F35" s="76">
        <v>2500</v>
      </c>
    </row>
    <row r="36" spans="1:6" ht="13.5" thickBot="1" x14ac:dyDescent="0.25">
      <c r="A36" s="138"/>
      <c r="B36" s="139"/>
      <c r="C36" s="26" t="s">
        <v>3454</v>
      </c>
      <c r="D36" s="26">
        <v>2447178</v>
      </c>
      <c r="E36" s="26" t="s">
        <v>3428</v>
      </c>
      <c r="F36" s="76">
        <v>2500</v>
      </c>
    </row>
    <row r="37" spans="1:6" ht="13.5" thickBot="1" x14ac:dyDescent="0.25">
      <c r="A37" s="138"/>
      <c r="B37" s="139"/>
      <c r="C37" s="26" t="s">
        <v>3455</v>
      </c>
      <c r="D37" s="26">
        <v>2447179</v>
      </c>
      <c r="E37" s="26" t="s">
        <v>3428</v>
      </c>
      <c r="F37" s="76">
        <v>2500</v>
      </c>
    </row>
    <row r="38" spans="1:6" ht="13.5" thickBot="1" x14ac:dyDescent="0.25">
      <c r="A38" s="138"/>
      <c r="B38" s="139"/>
      <c r="C38" s="26" t="s">
        <v>3456</v>
      </c>
      <c r="D38" s="26">
        <v>2447180</v>
      </c>
      <c r="E38" s="26" t="s">
        <v>3428</v>
      </c>
      <c r="F38" s="76">
        <v>2500</v>
      </c>
    </row>
    <row r="39" spans="1:6" ht="13.5" thickBot="1" x14ac:dyDescent="0.25">
      <c r="A39" s="138"/>
      <c r="B39" s="139"/>
      <c r="C39" s="26" t="s">
        <v>3457</v>
      </c>
      <c r="D39" s="26">
        <v>2447181</v>
      </c>
      <c r="E39" s="26" t="s">
        <v>3428</v>
      </c>
      <c r="F39" s="76">
        <v>2500</v>
      </c>
    </row>
    <row r="40" spans="1:6" ht="13.5" thickBot="1" x14ac:dyDescent="0.25">
      <c r="A40" s="138"/>
      <c r="B40" s="139"/>
      <c r="C40" s="26" t="s">
        <v>3458</v>
      </c>
      <c r="D40" s="26">
        <v>2447182</v>
      </c>
      <c r="E40" s="26" t="s">
        <v>3428</v>
      </c>
      <c r="F40" s="76">
        <v>2500</v>
      </c>
    </row>
    <row r="41" spans="1:6" ht="13.5" thickBot="1" x14ac:dyDescent="0.25">
      <c r="A41" s="138"/>
      <c r="B41" s="139"/>
      <c r="C41" s="26" t="s">
        <v>3459</v>
      </c>
      <c r="D41" s="26">
        <v>2447183</v>
      </c>
      <c r="E41" s="26" t="s">
        <v>3428</v>
      </c>
      <c r="F41" s="76">
        <v>2500</v>
      </c>
    </row>
    <row r="42" spans="1:6" ht="13.5" thickBot="1" x14ac:dyDescent="0.25">
      <c r="A42" s="138"/>
      <c r="B42" s="139"/>
      <c r="C42" s="26" t="s">
        <v>3460</v>
      </c>
      <c r="D42" s="26">
        <v>2447186</v>
      </c>
      <c r="E42" s="26" t="s">
        <v>3428</v>
      </c>
      <c r="F42" s="76">
        <v>2500</v>
      </c>
    </row>
    <row r="43" spans="1:6" ht="13.5" thickBot="1" x14ac:dyDescent="0.25">
      <c r="A43" s="138"/>
      <c r="B43" s="139"/>
      <c r="C43" s="26" t="s">
        <v>3461</v>
      </c>
      <c r="D43" s="26">
        <v>2447187</v>
      </c>
      <c r="E43" s="26" t="s">
        <v>3428</v>
      </c>
      <c r="F43" s="76">
        <v>2500</v>
      </c>
    </row>
    <row r="44" spans="1:6" ht="13.5" thickBot="1" x14ac:dyDescent="0.25">
      <c r="A44" s="138"/>
      <c r="B44" s="139"/>
      <c r="C44" s="26" t="s">
        <v>3462</v>
      </c>
      <c r="D44" s="26">
        <v>2447188</v>
      </c>
      <c r="E44" s="26" t="s">
        <v>3428</v>
      </c>
      <c r="F44" s="76">
        <v>2500</v>
      </c>
    </row>
    <row r="45" spans="1:6" ht="13.5" thickBot="1" x14ac:dyDescent="0.25">
      <c r="A45" s="138"/>
      <c r="B45" s="139"/>
      <c r="C45" s="26" t="s">
        <v>3463</v>
      </c>
      <c r="D45" s="26">
        <v>2447189</v>
      </c>
      <c r="E45" s="26" t="s">
        <v>3428</v>
      </c>
      <c r="F45" s="76">
        <v>2500</v>
      </c>
    </row>
    <row r="46" spans="1:6" ht="13.5" thickBot="1" x14ac:dyDescent="0.25">
      <c r="A46" s="138"/>
      <c r="B46" s="139"/>
      <c r="C46" s="26" t="s">
        <v>3464</v>
      </c>
      <c r="D46" s="26">
        <v>2447190</v>
      </c>
      <c r="E46" s="26" t="s">
        <v>3428</v>
      </c>
      <c r="F46" s="76">
        <v>2500</v>
      </c>
    </row>
    <row r="47" spans="1:6" ht="13.5" thickBot="1" x14ac:dyDescent="0.25">
      <c r="A47" s="138"/>
      <c r="B47" s="139"/>
      <c r="C47" s="26" t="s">
        <v>3465</v>
      </c>
      <c r="D47" s="26">
        <v>2447191</v>
      </c>
      <c r="E47" s="26" t="s">
        <v>3428</v>
      </c>
      <c r="F47" s="76">
        <v>2500</v>
      </c>
    </row>
    <row r="48" spans="1:6" ht="13.5" thickBot="1" x14ac:dyDescent="0.25">
      <c r="A48" s="138"/>
      <c r="B48" s="139"/>
      <c r="C48" s="26" t="s">
        <v>3466</v>
      </c>
      <c r="D48" s="26">
        <v>2447192</v>
      </c>
      <c r="E48" s="26" t="s">
        <v>3428</v>
      </c>
      <c r="F48" s="76">
        <v>2500</v>
      </c>
    </row>
    <row r="49" spans="1:6" ht="13.5" thickBot="1" x14ac:dyDescent="0.25">
      <c r="A49" s="138"/>
      <c r="B49" s="139"/>
      <c r="C49" s="26" t="s">
        <v>3467</v>
      </c>
      <c r="D49" s="26">
        <v>2447193</v>
      </c>
      <c r="E49" s="26" t="s">
        <v>3428</v>
      </c>
      <c r="F49" s="76">
        <v>2500</v>
      </c>
    </row>
    <row r="50" spans="1:6" ht="13.5" thickBot="1" x14ac:dyDescent="0.25">
      <c r="A50" s="138"/>
      <c r="B50" s="139"/>
      <c r="C50" s="26" t="s">
        <v>3468</v>
      </c>
      <c r="D50" s="26">
        <v>2447194</v>
      </c>
      <c r="E50" s="26" t="s">
        <v>3428</v>
      </c>
      <c r="F50" s="76">
        <v>2500</v>
      </c>
    </row>
    <row r="51" spans="1:6" ht="13.5" thickBot="1" x14ac:dyDescent="0.25">
      <c r="A51" s="138"/>
      <c r="B51" s="139"/>
      <c r="C51" s="26" t="s">
        <v>3469</v>
      </c>
      <c r="D51" s="26">
        <v>2447195</v>
      </c>
      <c r="E51" s="26" t="s">
        <v>3428</v>
      </c>
      <c r="F51" s="76">
        <v>2500</v>
      </c>
    </row>
    <row r="52" spans="1:6" ht="13.5" thickBot="1" x14ac:dyDescent="0.25">
      <c r="A52" s="138"/>
      <c r="B52" s="139"/>
      <c r="C52" s="26" t="s">
        <v>3470</v>
      </c>
      <c r="D52" s="26">
        <v>2447197</v>
      </c>
      <c r="E52" s="26" t="s">
        <v>3428</v>
      </c>
      <c r="F52" s="76">
        <v>2500</v>
      </c>
    </row>
    <row r="53" spans="1:6" ht="13.5" thickBot="1" x14ac:dyDescent="0.25">
      <c r="A53" s="138"/>
      <c r="B53" s="139"/>
      <c r="C53" s="26" t="s">
        <v>3471</v>
      </c>
      <c r="D53" s="26">
        <v>2447198</v>
      </c>
      <c r="E53" s="26" t="s">
        <v>3428</v>
      </c>
      <c r="F53" s="76">
        <v>2500</v>
      </c>
    </row>
    <row r="54" spans="1:6" ht="13.5" thickBot="1" x14ac:dyDescent="0.25">
      <c r="A54" s="138"/>
      <c r="B54" s="139"/>
      <c r="C54" s="77" t="s">
        <v>3472</v>
      </c>
      <c r="D54" s="26">
        <v>2447199</v>
      </c>
      <c r="E54" s="26" t="s">
        <v>3428</v>
      </c>
      <c r="F54" s="76">
        <v>2500</v>
      </c>
    </row>
    <row r="55" spans="1:6" ht="13.5" thickBot="1" x14ac:dyDescent="0.25">
      <c r="A55" s="138"/>
      <c r="B55" s="139"/>
      <c r="C55" s="26" t="s">
        <v>3473</v>
      </c>
      <c r="D55" s="26">
        <v>2181879</v>
      </c>
      <c r="E55" s="26" t="s">
        <v>3474</v>
      </c>
      <c r="F55" s="76">
        <v>2500</v>
      </c>
    </row>
    <row r="56" spans="1:6" ht="13.5" thickBot="1" x14ac:dyDescent="0.25">
      <c r="A56" s="138"/>
      <c r="B56" s="139"/>
      <c r="C56" s="26" t="s">
        <v>3475</v>
      </c>
      <c r="D56" s="26">
        <v>2181880</v>
      </c>
      <c r="E56" s="26" t="s">
        <v>3474</v>
      </c>
      <c r="F56" s="76">
        <v>2500</v>
      </c>
    </row>
    <row r="57" spans="1:6" ht="13.5" thickBot="1" x14ac:dyDescent="0.25">
      <c r="A57" s="138"/>
      <c r="B57" s="139"/>
      <c r="C57" s="26" t="s">
        <v>3476</v>
      </c>
      <c r="D57" s="26">
        <v>2181881</v>
      </c>
      <c r="E57" s="26" t="s">
        <v>3474</v>
      </c>
      <c r="F57" s="76">
        <v>2500</v>
      </c>
    </row>
    <row r="58" spans="1:6" ht="13.5" thickBot="1" x14ac:dyDescent="0.25">
      <c r="A58" s="138"/>
      <c r="B58" s="139"/>
      <c r="C58" s="26" t="s">
        <v>3477</v>
      </c>
      <c r="D58" s="26">
        <v>2181883</v>
      </c>
      <c r="E58" s="26" t="s">
        <v>3474</v>
      </c>
      <c r="F58" s="76">
        <v>2500</v>
      </c>
    </row>
    <row r="59" spans="1:6" ht="13.5" thickBot="1" x14ac:dyDescent="0.25">
      <c r="A59" s="138"/>
      <c r="B59" s="139"/>
      <c r="C59" s="26" t="s">
        <v>3478</v>
      </c>
      <c r="D59" s="26">
        <v>2181884</v>
      </c>
      <c r="E59" s="26" t="s">
        <v>3474</v>
      </c>
      <c r="F59" s="76">
        <v>2500</v>
      </c>
    </row>
    <row r="60" spans="1:6" ht="13.5" thickBot="1" x14ac:dyDescent="0.25">
      <c r="A60" s="138"/>
      <c r="B60" s="139"/>
      <c r="C60" s="26" t="s">
        <v>3479</v>
      </c>
      <c r="D60" s="26">
        <v>2181885</v>
      </c>
      <c r="E60" s="26" t="s">
        <v>3474</v>
      </c>
      <c r="F60" s="76">
        <v>2500</v>
      </c>
    </row>
    <row r="61" spans="1:6" ht="13.5" thickBot="1" x14ac:dyDescent="0.25">
      <c r="A61" s="138"/>
      <c r="B61" s="139"/>
      <c r="C61" s="26" t="s">
        <v>3480</v>
      </c>
      <c r="D61" s="26">
        <v>2181886</v>
      </c>
      <c r="E61" s="26" t="s">
        <v>3474</v>
      </c>
      <c r="F61" s="76">
        <v>2500</v>
      </c>
    </row>
    <row r="62" spans="1:6" ht="13.5" thickBot="1" x14ac:dyDescent="0.25">
      <c r="A62" s="138"/>
      <c r="B62" s="139"/>
      <c r="C62" s="26" t="s">
        <v>3481</v>
      </c>
      <c r="D62" s="26">
        <v>2181887</v>
      </c>
      <c r="E62" s="26" t="s">
        <v>3474</v>
      </c>
      <c r="F62" s="76">
        <v>2500</v>
      </c>
    </row>
    <row r="63" spans="1:6" ht="13.5" thickBot="1" x14ac:dyDescent="0.25">
      <c r="A63" s="138"/>
      <c r="B63" s="139"/>
      <c r="C63" s="26" t="s">
        <v>3482</v>
      </c>
      <c r="D63" s="26">
        <v>2181888</v>
      </c>
      <c r="E63" s="26" t="s">
        <v>3474</v>
      </c>
      <c r="F63" s="76">
        <v>2500</v>
      </c>
    </row>
    <row r="64" spans="1:6" ht="13.5" thickBot="1" x14ac:dyDescent="0.25">
      <c r="A64" s="138"/>
      <c r="B64" s="139"/>
      <c r="C64" s="26" t="s">
        <v>3483</v>
      </c>
      <c r="D64" s="26">
        <v>2181895</v>
      </c>
      <c r="E64" s="26" t="s">
        <v>3474</v>
      </c>
      <c r="F64" s="76">
        <v>2500</v>
      </c>
    </row>
    <row r="65" spans="1:6" ht="13.5" thickBot="1" x14ac:dyDescent="0.25">
      <c r="A65" s="138"/>
      <c r="B65" s="139"/>
      <c r="C65" s="26" t="s">
        <v>3484</v>
      </c>
      <c r="D65" s="26">
        <v>2181898</v>
      </c>
      <c r="E65" s="26" t="s">
        <v>3474</v>
      </c>
      <c r="F65" s="76">
        <v>2500</v>
      </c>
    </row>
    <row r="66" spans="1:6" ht="13.5" thickBot="1" x14ac:dyDescent="0.25">
      <c r="A66" s="138"/>
      <c r="B66" s="139"/>
      <c r="C66" s="26" t="s">
        <v>3485</v>
      </c>
      <c r="D66" s="26">
        <v>2181902</v>
      </c>
      <c r="E66" s="26" t="s">
        <v>3474</v>
      </c>
      <c r="F66" s="76">
        <v>2500</v>
      </c>
    </row>
    <row r="67" spans="1:6" ht="13.5" thickBot="1" x14ac:dyDescent="0.25">
      <c r="A67" s="138"/>
      <c r="B67" s="139"/>
      <c r="C67" s="26" t="s">
        <v>3486</v>
      </c>
      <c r="D67" s="26">
        <v>2181953</v>
      </c>
      <c r="E67" s="26" t="s">
        <v>3474</v>
      </c>
      <c r="F67" s="76">
        <v>2500</v>
      </c>
    </row>
    <row r="68" spans="1:6" ht="13.5" thickBot="1" x14ac:dyDescent="0.25">
      <c r="A68" s="138"/>
      <c r="B68" s="139"/>
      <c r="C68" s="26" t="s">
        <v>3487</v>
      </c>
      <c r="D68" s="26">
        <v>2181957</v>
      </c>
      <c r="E68" s="26" t="s">
        <v>3474</v>
      </c>
      <c r="F68" s="76">
        <v>2500</v>
      </c>
    </row>
    <row r="69" spans="1:6" ht="13.5" thickBot="1" x14ac:dyDescent="0.25">
      <c r="A69" s="138"/>
      <c r="B69" s="139"/>
      <c r="C69" s="26" t="s">
        <v>3488</v>
      </c>
      <c r="D69" s="26">
        <v>2181958</v>
      </c>
      <c r="E69" s="26" t="s">
        <v>3474</v>
      </c>
      <c r="F69" s="76">
        <v>2500</v>
      </c>
    </row>
    <row r="70" spans="1:6" ht="13.5" thickBot="1" x14ac:dyDescent="0.25">
      <c r="A70" s="138"/>
      <c r="B70" s="139"/>
      <c r="C70" s="26" t="s">
        <v>3489</v>
      </c>
      <c r="D70" s="26">
        <v>2181959</v>
      </c>
      <c r="E70" s="26" t="s">
        <v>3474</v>
      </c>
      <c r="F70" s="76">
        <v>2500</v>
      </c>
    </row>
    <row r="71" spans="1:6" ht="13.5" thickBot="1" x14ac:dyDescent="0.25">
      <c r="A71" s="138"/>
      <c r="B71" s="139"/>
      <c r="C71" s="26" t="s">
        <v>3490</v>
      </c>
      <c r="D71" s="26">
        <v>2181961</v>
      </c>
      <c r="E71" s="26" t="s">
        <v>3474</v>
      </c>
      <c r="F71" s="76">
        <v>2500</v>
      </c>
    </row>
    <row r="72" spans="1:6" ht="13.5" thickBot="1" x14ac:dyDescent="0.25">
      <c r="A72" s="138"/>
      <c r="B72" s="139"/>
      <c r="C72" s="26" t="s">
        <v>3491</v>
      </c>
      <c r="D72" s="26">
        <v>2181963</v>
      </c>
      <c r="E72" s="26" t="s">
        <v>3474</v>
      </c>
      <c r="F72" s="76">
        <v>2500</v>
      </c>
    </row>
    <row r="73" spans="1:6" ht="13.5" thickBot="1" x14ac:dyDescent="0.25">
      <c r="A73" s="138"/>
      <c r="B73" s="139"/>
      <c r="C73" s="26" t="s">
        <v>3492</v>
      </c>
      <c r="D73" s="26">
        <v>2181965</v>
      </c>
      <c r="E73" s="26" t="s">
        <v>3474</v>
      </c>
      <c r="F73" s="76">
        <v>2500</v>
      </c>
    </row>
    <row r="74" spans="1:6" ht="13.5" thickBot="1" x14ac:dyDescent="0.25">
      <c r="A74" s="138"/>
      <c r="B74" s="139"/>
      <c r="C74" s="26" t="s">
        <v>3493</v>
      </c>
      <c r="D74" s="26">
        <v>2181966</v>
      </c>
      <c r="E74" s="26" t="s">
        <v>3474</v>
      </c>
      <c r="F74" s="76">
        <v>2500</v>
      </c>
    </row>
    <row r="75" spans="1:6" ht="13.5" thickBot="1" x14ac:dyDescent="0.25">
      <c r="A75" s="138"/>
      <c r="B75" s="139"/>
      <c r="C75" s="26" t="s">
        <v>3494</v>
      </c>
      <c r="D75" s="26">
        <v>2181819</v>
      </c>
      <c r="E75" s="26" t="s">
        <v>3474</v>
      </c>
      <c r="F75" s="76">
        <v>2500</v>
      </c>
    </row>
    <row r="76" spans="1:6" ht="13.5" thickBot="1" x14ac:dyDescent="0.25">
      <c r="A76" s="138"/>
      <c r="B76" s="139"/>
      <c r="C76" s="26" t="s">
        <v>3495</v>
      </c>
      <c r="D76" s="26">
        <v>2181820</v>
      </c>
      <c r="E76" s="26" t="s">
        <v>3474</v>
      </c>
      <c r="F76" s="76">
        <v>2500</v>
      </c>
    </row>
    <row r="77" spans="1:6" ht="13.5" thickBot="1" x14ac:dyDescent="0.25">
      <c r="A77" s="138"/>
      <c r="B77" s="139"/>
      <c r="C77" s="26" t="s">
        <v>3496</v>
      </c>
      <c r="D77" s="26">
        <v>2181821</v>
      </c>
      <c r="E77" s="26" t="s">
        <v>3474</v>
      </c>
      <c r="F77" s="76">
        <v>2500</v>
      </c>
    </row>
    <row r="78" spans="1:6" ht="13.5" thickBot="1" x14ac:dyDescent="0.25">
      <c r="A78" s="138"/>
      <c r="B78" s="139"/>
      <c r="C78" s="26" t="s">
        <v>3497</v>
      </c>
      <c r="D78" s="26">
        <v>2181822</v>
      </c>
      <c r="E78" s="26" t="s">
        <v>3474</v>
      </c>
      <c r="F78" s="76">
        <v>2500</v>
      </c>
    </row>
    <row r="79" spans="1:6" ht="13.5" thickBot="1" x14ac:dyDescent="0.25">
      <c r="A79" s="138"/>
      <c r="B79" s="139"/>
      <c r="C79" s="26" t="s">
        <v>3498</v>
      </c>
      <c r="D79" s="26">
        <v>2181823</v>
      </c>
      <c r="E79" s="26" t="s">
        <v>3474</v>
      </c>
      <c r="F79" s="76">
        <v>2500</v>
      </c>
    </row>
    <row r="80" spans="1:6" ht="13.5" thickBot="1" x14ac:dyDescent="0.25">
      <c r="A80" s="138"/>
      <c r="B80" s="139"/>
      <c r="C80" s="26" t="s">
        <v>3499</v>
      </c>
      <c r="D80" s="26">
        <v>2181825</v>
      </c>
      <c r="E80" s="26" t="s">
        <v>3474</v>
      </c>
      <c r="F80" s="76">
        <v>2500</v>
      </c>
    </row>
    <row r="81" spans="1:6" ht="13.5" thickBot="1" x14ac:dyDescent="0.25">
      <c r="A81" s="138"/>
      <c r="B81" s="139"/>
      <c r="C81" s="26" t="s">
        <v>3500</v>
      </c>
      <c r="D81" s="26">
        <v>2181826</v>
      </c>
      <c r="E81" s="26" t="s">
        <v>3474</v>
      </c>
      <c r="F81" s="76">
        <v>2500</v>
      </c>
    </row>
    <row r="82" spans="1:6" ht="13.5" thickBot="1" x14ac:dyDescent="0.25">
      <c r="A82" s="138"/>
      <c r="B82" s="139"/>
      <c r="C82" s="26" t="s">
        <v>3501</v>
      </c>
      <c r="D82" s="26">
        <v>2181827</v>
      </c>
      <c r="E82" s="26" t="s">
        <v>3474</v>
      </c>
      <c r="F82" s="76">
        <v>2500</v>
      </c>
    </row>
    <row r="83" spans="1:6" ht="13.5" thickBot="1" x14ac:dyDescent="0.25">
      <c r="A83" s="138"/>
      <c r="B83" s="139"/>
      <c r="C83" s="26" t="s">
        <v>3502</v>
      </c>
      <c r="D83" s="26">
        <v>2181828</v>
      </c>
      <c r="E83" s="26" t="s">
        <v>3474</v>
      </c>
      <c r="F83" s="76">
        <v>2500</v>
      </c>
    </row>
    <row r="84" spans="1:6" ht="13.5" thickBot="1" x14ac:dyDescent="0.25">
      <c r="A84" s="138"/>
      <c r="B84" s="139"/>
      <c r="C84" s="26" t="s">
        <v>3503</v>
      </c>
      <c r="D84" s="26">
        <v>2181829</v>
      </c>
      <c r="E84" s="26" t="s">
        <v>3474</v>
      </c>
      <c r="F84" s="76">
        <v>2500</v>
      </c>
    </row>
    <row r="85" spans="1:6" ht="13.5" thickBot="1" x14ac:dyDescent="0.25">
      <c r="A85" s="138"/>
      <c r="B85" s="139"/>
      <c r="C85" s="26" t="s">
        <v>3504</v>
      </c>
      <c r="D85" s="26">
        <v>2181830</v>
      </c>
      <c r="E85" s="26" t="s">
        <v>3474</v>
      </c>
      <c r="F85" s="76">
        <v>2500</v>
      </c>
    </row>
    <row r="86" spans="1:6" ht="13.5" thickBot="1" x14ac:dyDescent="0.25">
      <c r="A86" s="138"/>
      <c r="B86" s="139"/>
      <c r="C86" s="26" t="s">
        <v>3505</v>
      </c>
      <c r="D86" s="26">
        <v>2181831</v>
      </c>
      <c r="E86" s="26" t="s">
        <v>3474</v>
      </c>
      <c r="F86" s="76">
        <v>2500</v>
      </c>
    </row>
    <row r="87" spans="1:6" ht="13.5" thickBot="1" x14ac:dyDescent="0.25">
      <c r="A87" s="138"/>
      <c r="B87" s="139"/>
      <c r="C87" s="26" t="s">
        <v>3506</v>
      </c>
      <c r="D87" s="26">
        <v>2181832</v>
      </c>
      <c r="E87" s="26" t="s">
        <v>3474</v>
      </c>
      <c r="F87" s="76">
        <v>2500</v>
      </c>
    </row>
    <row r="88" spans="1:6" ht="13.5" thickBot="1" x14ac:dyDescent="0.25">
      <c r="A88" s="138"/>
      <c r="B88" s="139"/>
      <c r="C88" s="26" t="s">
        <v>3507</v>
      </c>
      <c r="D88" s="26">
        <v>2181833</v>
      </c>
      <c r="E88" s="26" t="s">
        <v>3474</v>
      </c>
      <c r="F88" s="76">
        <v>2500</v>
      </c>
    </row>
    <row r="89" spans="1:6" ht="13.5" thickBot="1" x14ac:dyDescent="0.25">
      <c r="A89" s="138"/>
      <c r="B89" s="139"/>
      <c r="C89" s="26" t="s">
        <v>3508</v>
      </c>
      <c r="D89" s="26">
        <v>2181840</v>
      </c>
      <c r="E89" s="26" t="s">
        <v>3474</v>
      </c>
      <c r="F89" s="76">
        <v>2500</v>
      </c>
    </row>
    <row r="90" spans="1:6" ht="13.5" thickBot="1" x14ac:dyDescent="0.25">
      <c r="A90" s="138"/>
      <c r="B90" s="139"/>
      <c r="C90" s="26" t="s">
        <v>3509</v>
      </c>
      <c r="D90" s="26">
        <v>2181841</v>
      </c>
      <c r="E90" s="26" t="s">
        <v>3474</v>
      </c>
      <c r="F90" s="76">
        <v>2500</v>
      </c>
    </row>
    <row r="91" spans="1:6" ht="13.5" thickBot="1" x14ac:dyDescent="0.25">
      <c r="A91" s="138"/>
      <c r="B91" s="139"/>
      <c r="C91" s="26" t="s">
        <v>3510</v>
      </c>
      <c r="D91" s="26">
        <v>2181842</v>
      </c>
      <c r="E91" s="26" t="s">
        <v>3474</v>
      </c>
      <c r="F91" s="76">
        <v>2500</v>
      </c>
    </row>
    <row r="92" spans="1:6" ht="13.5" thickBot="1" x14ac:dyDescent="0.25">
      <c r="A92" s="138"/>
      <c r="B92" s="139"/>
      <c r="C92" s="78" t="s">
        <v>3511</v>
      </c>
      <c r="D92" s="26">
        <v>2181845</v>
      </c>
      <c r="E92" s="26" t="s">
        <v>3474</v>
      </c>
      <c r="F92" s="76">
        <v>2500</v>
      </c>
    </row>
    <row r="93" spans="1:6" ht="13.5" thickBot="1" x14ac:dyDescent="0.25">
      <c r="A93" s="138"/>
      <c r="B93" s="139"/>
      <c r="C93" s="78" t="s">
        <v>3512</v>
      </c>
      <c r="D93" s="26">
        <v>2181847</v>
      </c>
      <c r="E93" s="26" t="s">
        <v>3474</v>
      </c>
      <c r="F93" s="76">
        <v>2500</v>
      </c>
    </row>
    <row r="94" spans="1:6" ht="13.5" thickBot="1" x14ac:dyDescent="0.25">
      <c r="A94" s="151"/>
      <c r="B94" s="149"/>
      <c r="C94" s="26" t="s">
        <v>3513</v>
      </c>
      <c r="D94" s="26">
        <v>2181848</v>
      </c>
      <c r="E94" s="26" t="s">
        <v>3474</v>
      </c>
      <c r="F94" s="76">
        <v>2500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9:B9"/>
    <mergeCell ref="A10:B94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colBreaks count="1" manualBreakCount="1">
    <brk id="4" max="128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8D25-C82A-4C51-A53D-2255B6711E3C}">
  <sheetPr codeName="Foglio52">
    <pageSetUpPr fitToPage="1"/>
  </sheetPr>
  <dimension ref="A1:L63"/>
  <sheetViews>
    <sheetView view="pageBreakPreview" zoomScale="80" zoomScaleNormal="80" zoomScaleSheetLayoutView="80" workbookViewId="0">
      <pane xSplit="4" ySplit="1" topLeftCell="E17" activePane="bottomRight" state="frozen"/>
      <selection pane="topRight" activeCell="E1" sqref="E1"/>
      <selection pane="bottomLeft" activeCell="A2" sqref="A2"/>
      <selection pane="bottomRight" activeCell="B7" sqref="A7:B7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  <col min="13" max="13" width="14.28515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35.25" customHeight="1" x14ac:dyDescent="0.2">
      <c r="A2" s="121">
        <v>14</v>
      </c>
      <c r="B2" s="121" t="s">
        <v>74</v>
      </c>
      <c r="C2" s="124" t="s">
        <v>15</v>
      </c>
      <c r="D2" s="123" t="s">
        <v>14</v>
      </c>
      <c r="E2" s="118">
        <v>1314</v>
      </c>
      <c r="F2" s="125">
        <f>ROUND(5190300,2)</f>
        <v>5190300</v>
      </c>
      <c r="G2" s="5">
        <v>1</v>
      </c>
      <c r="H2" s="11" t="s">
        <v>54</v>
      </c>
      <c r="I2" s="14" t="s">
        <v>3355</v>
      </c>
      <c r="J2" s="9">
        <v>3629.09</v>
      </c>
      <c r="K2" s="6">
        <v>4768624.26</v>
      </c>
      <c r="L2" s="10">
        <v>8.1243037974683588E-2</v>
      </c>
    </row>
    <row r="3" spans="1:12" ht="36.75" customHeight="1" x14ac:dyDescent="0.2">
      <c r="A3" s="121"/>
      <c r="B3" s="121"/>
      <c r="C3" s="124"/>
      <c r="D3" s="123"/>
      <c r="E3" s="120"/>
      <c r="F3" s="125"/>
      <c r="G3" s="5">
        <v>2</v>
      </c>
      <c r="H3" s="11" t="s">
        <v>47</v>
      </c>
      <c r="I3" s="14" t="s">
        <v>3426</v>
      </c>
      <c r="J3" s="6">
        <v>2500</v>
      </c>
      <c r="K3" s="6">
        <v>3285000</v>
      </c>
      <c r="L3" s="10">
        <v>0.36708860759493672</v>
      </c>
    </row>
    <row r="4" spans="1:12" ht="41.1" customHeight="1" x14ac:dyDescent="0.2">
      <c r="A4" s="121"/>
      <c r="B4" s="121"/>
      <c r="C4" s="124"/>
      <c r="D4" s="123"/>
      <c r="E4" s="119"/>
      <c r="F4" s="125"/>
      <c r="G4" s="5">
        <v>3</v>
      </c>
      <c r="H4" s="11" t="s">
        <v>55</v>
      </c>
      <c r="I4" s="14" t="s">
        <v>3514</v>
      </c>
      <c r="J4" s="9">
        <v>2730</v>
      </c>
      <c r="K4" s="6">
        <v>3587220</v>
      </c>
      <c r="L4" s="10">
        <v>0.30886075949367087</v>
      </c>
    </row>
    <row r="8" spans="1:12" ht="13.5" thickBot="1" x14ac:dyDescent="0.25"/>
    <row r="9" spans="1:12" ht="13.5" thickBot="1" x14ac:dyDescent="0.25">
      <c r="A9" s="144" t="s">
        <v>4955</v>
      </c>
      <c r="B9" s="143"/>
    </row>
    <row r="10" spans="1:12" ht="102" x14ac:dyDescent="0.2">
      <c r="A10" s="108" t="s">
        <v>3515</v>
      </c>
      <c r="B10" s="108"/>
    </row>
    <row r="11" spans="1:12" ht="102" x14ac:dyDescent="0.2">
      <c r="A11" s="108" t="s">
        <v>3516</v>
      </c>
      <c r="B11" s="108"/>
      <c r="C11" s="108"/>
      <c r="D11" s="108"/>
    </row>
    <row r="12" spans="1:12" ht="102" x14ac:dyDescent="0.2">
      <c r="A12" s="108" t="s">
        <v>3517</v>
      </c>
      <c r="B12" s="108"/>
      <c r="C12" s="108"/>
      <c r="D12" s="108"/>
    </row>
    <row r="13" spans="1:12" ht="102" x14ac:dyDescent="0.2">
      <c r="A13" s="108" t="s">
        <v>3518</v>
      </c>
      <c r="B13" s="108"/>
      <c r="C13" s="108"/>
      <c r="D13" s="108"/>
    </row>
    <row r="14" spans="1:12" ht="102" x14ac:dyDescent="0.2">
      <c r="A14" s="108" t="s">
        <v>3519</v>
      </c>
      <c r="B14" s="108"/>
      <c r="C14" s="108"/>
      <c r="D14" s="108"/>
    </row>
    <row r="15" spans="1:12" ht="102" x14ac:dyDescent="0.2">
      <c r="A15" s="108" t="s">
        <v>3520</v>
      </c>
      <c r="B15" s="108"/>
      <c r="C15" s="108"/>
      <c r="D15" s="108"/>
    </row>
    <row r="16" spans="1:12" ht="102" x14ac:dyDescent="0.2">
      <c r="A16" s="108" t="s">
        <v>3521</v>
      </c>
      <c r="B16" s="108"/>
      <c r="C16" s="108"/>
      <c r="D16" s="108"/>
    </row>
    <row r="17" spans="1:4" ht="102" x14ac:dyDescent="0.2">
      <c r="A17" s="108" t="s">
        <v>3522</v>
      </c>
      <c r="B17" s="108"/>
      <c r="C17" s="108"/>
      <c r="D17" s="108"/>
    </row>
    <row r="18" spans="1:4" ht="102" x14ac:dyDescent="0.2">
      <c r="A18" s="108" t="s">
        <v>3523</v>
      </c>
      <c r="B18" s="108"/>
      <c r="C18" s="108"/>
      <c r="D18" s="108"/>
    </row>
    <row r="19" spans="1:4" ht="102" x14ac:dyDescent="0.2">
      <c r="A19" s="108" t="s">
        <v>3524</v>
      </c>
      <c r="B19" s="108"/>
      <c r="C19" s="108"/>
      <c r="D19" s="108"/>
    </row>
    <row r="20" spans="1:4" ht="102" x14ac:dyDescent="0.2">
      <c r="A20" s="108" t="s">
        <v>3525</v>
      </c>
      <c r="B20" s="108"/>
      <c r="C20" s="108"/>
      <c r="D20" s="108"/>
    </row>
    <row r="21" spans="1:4" ht="102" x14ac:dyDescent="0.2">
      <c r="A21" s="108" t="s">
        <v>3526</v>
      </c>
      <c r="B21" s="108"/>
      <c r="C21" s="108"/>
      <c r="D21" s="108"/>
    </row>
    <row r="22" spans="1:4" ht="102" x14ac:dyDescent="0.2">
      <c r="A22" s="108" t="s">
        <v>3527</v>
      </c>
      <c r="B22" s="108"/>
      <c r="C22" s="108"/>
      <c r="D22" s="108"/>
    </row>
    <row r="23" spans="1:4" ht="102" x14ac:dyDescent="0.2">
      <c r="A23" s="108" t="s">
        <v>3528</v>
      </c>
      <c r="B23" s="108"/>
      <c r="C23" s="108"/>
      <c r="D23" s="108"/>
    </row>
    <row r="24" spans="1:4" ht="102" x14ac:dyDescent="0.2">
      <c r="A24" s="108" t="s">
        <v>3529</v>
      </c>
      <c r="B24" s="108"/>
      <c r="C24" s="108"/>
      <c r="D24" s="108"/>
    </row>
    <row r="25" spans="1:4" ht="102" x14ac:dyDescent="0.2">
      <c r="A25" s="108" t="s">
        <v>3530</v>
      </c>
      <c r="B25" s="108"/>
      <c r="C25" s="108"/>
      <c r="D25" s="108"/>
    </row>
    <row r="26" spans="1:4" ht="102" x14ac:dyDescent="0.2">
      <c r="A26" s="108" t="s">
        <v>3531</v>
      </c>
      <c r="B26" s="108"/>
      <c r="C26" s="108"/>
      <c r="D26" s="108"/>
    </row>
    <row r="27" spans="1:4" ht="102" x14ac:dyDescent="0.2">
      <c r="A27" s="108" t="s">
        <v>3532</v>
      </c>
      <c r="B27" s="108"/>
      <c r="C27" s="108"/>
      <c r="D27" s="108"/>
    </row>
    <row r="28" spans="1:4" ht="102" x14ac:dyDescent="0.2">
      <c r="A28" s="108" t="s">
        <v>3533</v>
      </c>
      <c r="B28" s="108"/>
      <c r="C28" s="108"/>
      <c r="D28" s="108"/>
    </row>
    <row r="29" spans="1:4" ht="102" x14ac:dyDescent="0.2">
      <c r="A29" s="108" t="s">
        <v>3534</v>
      </c>
      <c r="B29" s="108"/>
      <c r="C29" s="108"/>
      <c r="D29" s="108"/>
    </row>
    <row r="30" spans="1:4" ht="102" x14ac:dyDescent="0.2">
      <c r="A30" s="108" t="s">
        <v>3535</v>
      </c>
      <c r="B30" s="108"/>
      <c r="C30" s="108"/>
      <c r="D30" s="108"/>
    </row>
    <row r="31" spans="1:4" ht="102" x14ac:dyDescent="0.2">
      <c r="A31" s="108" t="s">
        <v>3536</v>
      </c>
      <c r="B31" s="108"/>
      <c r="C31" s="108"/>
      <c r="D31" s="108"/>
    </row>
    <row r="32" spans="1:4" ht="102" x14ac:dyDescent="0.2">
      <c r="A32" s="108" t="s">
        <v>3537</v>
      </c>
      <c r="B32" s="108"/>
      <c r="C32" s="108"/>
      <c r="D32" s="108"/>
    </row>
    <row r="33" spans="1:4" ht="102" x14ac:dyDescent="0.2">
      <c r="A33" s="108" t="s">
        <v>3538</v>
      </c>
      <c r="B33" s="108"/>
      <c r="C33" s="108"/>
      <c r="D33" s="108"/>
    </row>
    <row r="34" spans="1:4" ht="102" x14ac:dyDescent="0.2">
      <c r="A34" s="108" t="s">
        <v>3539</v>
      </c>
      <c r="B34" s="108"/>
      <c r="C34" s="108"/>
      <c r="D34" s="108"/>
    </row>
    <row r="35" spans="1:4" ht="102" x14ac:dyDescent="0.2">
      <c r="A35" s="108" t="s">
        <v>3540</v>
      </c>
      <c r="B35" s="108"/>
      <c r="C35" s="108"/>
      <c r="D35" s="108"/>
    </row>
    <row r="36" spans="1:4" ht="102" x14ac:dyDescent="0.2">
      <c r="A36" s="108" t="s">
        <v>3541</v>
      </c>
      <c r="B36" s="108"/>
      <c r="C36" s="108"/>
      <c r="D36" s="108"/>
    </row>
    <row r="37" spans="1:4" ht="102" x14ac:dyDescent="0.2">
      <c r="A37" s="108" t="s">
        <v>3542</v>
      </c>
      <c r="B37" s="108"/>
      <c r="C37" s="108"/>
      <c r="D37" s="108"/>
    </row>
    <row r="38" spans="1:4" ht="102" x14ac:dyDescent="0.2">
      <c r="A38" s="108" t="s">
        <v>3543</v>
      </c>
      <c r="B38" s="108"/>
      <c r="C38" s="108"/>
      <c r="D38" s="108"/>
    </row>
    <row r="39" spans="1:4" ht="102" x14ac:dyDescent="0.2">
      <c r="A39" s="108" t="s">
        <v>3544</v>
      </c>
      <c r="B39" s="108"/>
      <c r="C39" s="108"/>
      <c r="D39" s="108"/>
    </row>
    <row r="40" spans="1:4" ht="102" x14ac:dyDescent="0.2">
      <c r="A40" s="108" t="s">
        <v>3545</v>
      </c>
      <c r="B40" s="108"/>
      <c r="C40" s="108"/>
      <c r="D40" s="108"/>
    </row>
    <row r="41" spans="1:4" ht="102" x14ac:dyDescent="0.2">
      <c r="A41" s="108" t="s">
        <v>3546</v>
      </c>
      <c r="B41" s="108"/>
      <c r="C41" s="108"/>
      <c r="D41" s="108"/>
    </row>
    <row r="42" spans="1:4" ht="102" x14ac:dyDescent="0.2">
      <c r="A42" s="108" t="s">
        <v>3547</v>
      </c>
      <c r="B42" s="108"/>
      <c r="C42" s="108"/>
      <c r="D42" s="108"/>
    </row>
    <row r="43" spans="1:4" ht="102" x14ac:dyDescent="0.2">
      <c r="A43" s="108" t="s">
        <v>3548</v>
      </c>
      <c r="B43" s="108"/>
      <c r="C43" s="108"/>
      <c r="D43" s="108"/>
    </row>
    <row r="44" spans="1:4" ht="102" x14ac:dyDescent="0.2">
      <c r="A44" s="108" t="s">
        <v>3549</v>
      </c>
      <c r="B44" s="108"/>
      <c r="C44" s="108"/>
      <c r="D44" s="108"/>
    </row>
    <row r="45" spans="1:4" ht="102" x14ac:dyDescent="0.2">
      <c r="A45" s="108" t="s">
        <v>3550</v>
      </c>
      <c r="B45" s="108"/>
      <c r="C45" s="108"/>
      <c r="D45" s="108"/>
    </row>
    <row r="46" spans="1:4" ht="102" x14ac:dyDescent="0.2">
      <c r="A46" s="108" t="s">
        <v>3551</v>
      </c>
      <c r="B46" s="108"/>
      <c r="C46" s="108"/>
      <c r="D46" s="108"/>
    </row>
    <row r="47" spans="1:4" ht="102" x14ac:dyDescent="0.2">
      <c r="A47" s="108" t="s">
        <v>3552</v>
      </c>
      <c r="B47" s="108"/>
      <c r="C47" s="108"/>
      <c r="D47" s="108"/>
    </row>
    <row r="48" spans="1:4" ht="102" x14ac:dyDescent="0.2">
      <c r="A48" s="108" t="s">
        <v>3553</v>
      </c>
      <c r="B48" s="108"/>
      <c r="C48" s="108"/>
      <c r="D48" s="108"/>
    </row>
    <row r="49" spans="1:4" ht="102" x14ac:dyDescent="0.2">
      <c r="A49" s="108" t="s">
        <v>3554</v>
      </c>
      <c r="B49" s="108"/>
      <c r="C49" s="108"/>
      <c r="D49" s="108"/>
    </row>
    <row r="50" spans="1:4" ht="102" x14ac:dyDescent="0.2">
      <c r="A50" s="108" t="s">
        <v>3555</v>
      </c>
      <c r="B50" s="108"/>
      <c r="C50" s="108"/>
      <c r="D50" s="108"/>
    </row>
    <row r="51" spans="1:4" ht="102" x14ac:dyDescent="0.2">
      <c r="A51" s="108" t="s">
        <v>3556</v>
      </c>
      <c r="B51" s="108"/>
      <c r="C51" s="108"/>
      <c r="D51" s="108"/>
    </row>
    <row r="52" spans="1:4" ht="102" x14ac:dyDescent="0.2">
      <c r="A52" s="108" t="s">
        <v>3557</v>
      </c>
      <c r="B52" s="108"/>
      <c r="C52" s="108"/>
      <c r="D52" s="108"/>
    </row>
    <row r="53" spans="1:4" ht="102" x14ac:dyDescent="0.2">
      <c r="A53" s="108" t="s">
        <v>3558</v>
      </c>
      <c r="B53" s="108"/>
      <c r="C53" s="108"/>
      <c r="D53" s="108"/>
    </row>
    <row r="54" spans="1:4" ht="102" x14ac:dyDescent="0.2">
      <c r="A54" s="108" t="s">
        <v>3559</v>
      </c>
      <c r="B54" s="108"/>
      <c r="C54" s="108"/>
      <c r="D54" s="108"/>
    </row>
    <row r="55" spans="1:4" ht="102" x14ac:dyDescent="0.2">
      <c r="A55" s="108" t="s">
        <v>3560</v>
      </c>
      <c r="B55" s="108"/>
      <c r="C55" s="108"/>
      <c r="D55" s="108"/>
    </row>
    <row r="56" spans="1:4" ht="102" x14ac:dyDescent="0.2">
      <c r="A56" s="108" t="s">
        <v>3561</v>
      </c>
      <c r="B56" s="108"/>
      <c r="C56" s="108"/>
      <c r="D56" s="108"/>
    </row>
    <row r="57" spans="1:4" ht="102" x14ac:dyDescent="0.2">
      <c r="A57" s="108" t="s">
        <v>3562</v>
      </c>
      <c r="B57" s="108"/>
      <c r="C57" s="108"/>
      <c r="D57" s="108"/>
    </row>
    <row r="58" spans="1:4" ht="102" x14ac:dyDescent="0.2">
      <c r="A58" s="108" t="s">
        <v>3563</v>
      </c>
      <c r="B58" s="108"/>
      <c r="C58" s="108"/>
      <c r="D58" s="108"/>
    </row>
    <row r="59" spans="1:4" ht="102" x14ac:dyDescent="0.2">
      <c r="A59" s="108" t="s">
        <v>3564</v>
      </c>
      <c r="B59" s="108"/>
      <c r="C59" s="108"/>
      <c r="D59" s="108"/>
    </row>
    <row r="60" spans="1:4" ht="102" x14ac:dyDescent="0.2">
      <c r="A60" s="108" t="s">
        <v>3565</v>
      </c>
      <c r="B60" s="108"/>
      <c r="C60" s="108"/>
      <c r="D60" s="108"/>
    </row>
    <row r="61" spans="1:4" ht="102" x14ac:dyDescent="0.2">
      <c r="A61" s="108" t="s">
        <v>3566</v>
      </c>
      <c r="B61" s="108"/>
      <c r="C61" s="108"/>
      <c r="D61" s="108"/>
    </row>
    <row r="62" spans="1:4" ht="102" x14ac:dyDescent="0.2">
      <c r="A62" s="108" t="s">
        <v>3567</v>
      </c>
      <c r="B62" s="108"/>
      <c r="C62" s="108"/>
      <c r="D62" s="108"/>
    </row>
    <row r="63" spans="1:4" ht="102" x14ac:dyDescent="0.2">
      <c r="A63" s="108" t="s">
        <v>3568</v>
      </c>
      <c r="B63" s="108"/>
      <c r="C63" s="108"/>
      <c r="D63" s="108"/>
    </row>
  </sheetData>
  <sheetProtection formatCells="0" formatColumns="0" formatRows="0" insertColumns="0" insertRows="0" insertHyperlinks="0" deleteColumns="0" deleteRows="0" sort="0" autoFilter="0" pivotTables="0"/>
  <mergeCells count="7">
    <mergeCell ref="E2:E4"/>
    <mergeCell ref="F2:F4"/>
    <mergeCell ref="A9:B9"/>
    <mergeCell ref="A2:A4"/>
    <mergeCell ref="B2:B4"/>
    <mergeCell ref="C2:C4"/>
    <mergeCell ref="D2:D4"/>
  </mergeCells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colBreaks count="1" manualBreakCount="1">
    <brk id="4" max="167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52DE-0A4F-4E97-8570-38B500B6F975}">
  <sheetPr codeName="Foglio54">
    <pageSetUpPr fitToPage="1"/>
  </sheetPr>
  <dimension ref="A1:L66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69" sqref="A69:H9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15</v>
      </c>
      <c r="B2" s="122" t="s">
        <v>75</v>
      </c>
      <c r="C2" s="124" t="s">
        <v>27</v>
      </c>
      <c r="D2" s="123" t="s">
        <v>14</v>
      </c>
      <c r="E2" s="118">
        <v>1198</v>
      </c>
      <c r="F2" s="125">
        <f>ROUND(3953400,2)</f>
        <v>3953400</v>
      </c>
      <c r="G2" s="5">
        <v>1</v>
      </c>
      <c r="H2" s="11" t="s">
        <v>56</v>
      </c>
      <c r="I2" s="14" t="s">
        <v>3569</v>
      </c>
      <c r="J2" s="6">
        <v>1780</v>
      </c>
      <c r="K2" s="6">
        <v>2132440</v>
      </c>
      <c r="L2" s="10">
        <v>0.46060606060606063</v>
      </c>
    </row>
    <row r="3" spans="1:12" ht="20.100000000000001" customHeight="1" x14ac:dyDescent="0.2">
      <c r="A3" s="122"/>
      <c r="B3" s="122"/>
      <c r="C3" s="124"/>
      <c r="D3" s="123"/>
      <c r="E3" s="120"/>
      <c r="F3" s="125"/>
      <c r="G3" s="5">
        <v>2</v>
      </c>
      <c r="H3" s="11" t="s">
        <v>54</v>
      </c>
      <c r="I3" s="14" t="s">
        <v>3570</v>
      </c>
      <c r="J3" s="9">
        <v>3229.41</v>
      </c>
      <c r="K3" s="6">
        <v>3868833.1799999997</v>
      </c>
      <c r="L3" s="10">
        <v>2.1390909090909165E-2</v>
      </c>
    </row>
    <row r="4" spans="1:12" ht="20.100000000000001" customHeight="1" x14ac:dyDescent="0.2">
      <c r="A4" s="122"/>
      <c r="B4" s="122"/>
      <c r="C4" s="124"/>
      <c r="D4" s="123"/>
      <c r="E4" s="119"/>
      <c r="F4" s="125"/>
      <c r="G4" s="5">
        <v>3</v>
      </c>
      <c r="H4" s="11" t="s">
        <v>43</v>
      </c>
      <c r="I4" s="14" t="s">
        <v>3689</v>
      </c>
      <c r="J4" s="9">
        <v>1900</v>
      </c>
      <c r="K4" s="6">
        <v>2276200</v>
      </c>
      <c r="L4" s="10">
        <v>0.42424242424242425</v>
      </c>
    </row>
    <row r="8" spans="1:12" ht="13.5" thickBot="1" x14ac:dyDescent="0.25"/>
    <row r="9" spans="1:12" ht="13.5" thickBot="1" x14ac:dyDescent="0.25">
      <c r="A9" s="144" t="s">
        <v>34</v>
      </c>
      <c r="B9" s="143"/>
      <c r="C9" s="18" t="s">
        <v>87</v>
      </c>
      <c r="D9" s="18" t="s">
        <v>88</v>
      </c>
      <c r="E9" s="19" t="s">
        <v>89</v>
      </c>
      <c r="F9" s="17" t="s">
        <v>3356</v>
      </c>
    </row>
    <row r="10" spans="1:12" ht="13.5" thickBot="1" x14ac:dyDescent="0.25">
      <c r="A10" s="150"/>
      <c r="B10" s="146"/>
      <c r="C10" s="26">
        <v>85340</v>
      </c>
      <c r="D10" s="26">
        <v>10892</v>
      </c>
      <c r="E10" s="26" t="s">
        <v>2235</v>
      </c>
      <c r="F10" s="26">
        <v>1780</v>
      </c>
    </row>
    <row r="11" spans="1:12" ht="13.5" thickBot="1" x14ac:dyDescent="0.25">
      <c r="A11" s="138"/>
      <c r="B11" s="139"/>
      <c r="C11" s="26">
        <v>85341</v>
      </c>
      <c r="D11" s="26">
        <v>10892</v>
      </c>
      <c r="E11" s="26" t="s">
        <v>2235</v>
      </c>
      <c r="F11" s="26">
        <v>1780</v>
      </c>
    </row>
    <row r="12" spans="1:12" ht="13.5" thickBot="1" x14ac:dyDescent="0.25">
      <c r="A12" s="138"/>
      <c r="B12" s="139"/>
      <c r="C12" s="26">
        <v>85388</v>
      </c>
      <c r="D12" s="26">
        <v>1562623</v>
      </c>
      <c r="E12" s="26" t="s">
        <v>2235</v>
      </c>
      <c r="F12" s="26">
        <v>1780</v>
      </c>
    </row>
    <row r="13" spans="1:12" ht="13.5" thickBot="1" x14ac:dyDescent="0.25">
      <c r="A13" s="138"/>
      <c r="B13" s="139"/>
      <c r="C13" s="26">
        <v>85320</v>
      </c>
      <c r="D13" s="26">
        <v>10892</v>
      </c>
      <c r="E13" s="26" t="s">
        <v>2235</v>
      </c>
      <c r="F13" s="26">
        <v>1780</v>
      </c>
    </row>
    <row r="14" spans="1:12" ht="13.5" thickBot="1" x14ac:dyDescent="0.25">
      <c r="A14" s="138"/>
      <c r="B14" s="139"/>
      <c r="C14" s="26">
        <v>85321</v>
      </c>
      <c r="D14" s="26">
        <v>10892</v>
      </c>
      <c r="E14" s="26" t="s">
        <v>2235</v>
      </c>
      <c r="F14" s="26">
        <v>1780</v>
      </c>
    </row>
    <row r="15" spans="1:12" ht="13.5" thickBot="1" x14ac:dyDescent="0.25">
      <c r="A15" s="138"/>
      <c r="B15" s="139"/>
      <c r="C15" s="26">
        <v>85342</v>
      </c>
      <c r="D15" s="26">
        <v>10892</v>
      </c>
      <c r="E15" s="26" t="s">
        <v>2235</v>
      </c>
      <c r="F15" s="26">
        <v>1780</v>
      </c>
    </row>
    <row r="16" spans="1:12" ht="13.5" thickBot="1" x14ac:dyDescent="0.25">
      <c r="A16" s="138"/>
      <c r="B16" s="139"/>
      <c r="C16" s="26">
        <v>85343</v>
      </c>
      <c r="D16" s="26">
        <v>10892</v>
      </c>
      <c r="E16" s="26" t="s">
        <v>2235</v>
      </c>
      <c r="F16" s="26">
        <v>1780</v>
      </c>
    </row>
    <row r="17" spans="1:6" ht="13.5" thickBot="1" x14ac:dyDescent="0.25">
      <c r="A17" s="138"/>
      <c r="B17" s="139"/>
      <c r="C17" s="26">
        <v>85389</v>
      </c>
      <c r="D17" s="26">
        <v>1562623</v>
      </c>
      <c r="E17" s="26" t="s">
        <v>2235</v>
      </c>
      <c r="F17" s="26">
        <v>1780</v>
      </c>
    </row>
    <row r="18" spans="1:6" ht="13.5" thickBot="1" x14ac:dyDescent="0.25">
      <c r="A18" s="138"/>
      <c r="B18" s="139"/>
      <c r="C18" s="26">
        <v>85322</v>
      </c>
      <c r="D18" s="26">
        <v>10892</v>
      </c>
      <c r="E18" s="26" t="s">
        <v>2235</v>
      </c>
      <c r="F18" s="26">
        <v>1780</v>
      </c>
    </row>
    <row r="19" spans="1:6" ht="13.5" thickBot="1" x14ac:dyDescent="0.25">
      <c r="A19" s="138"/>
      <c r="B19" s="139"/>
      <c r="C19" s="26">
        <v>85323</v>
      </c>
      <c r="D19" s="26">
        <v>10892</v>
      </c>
      <c r="E19" s="26" t="s">
        <v>2235</v>
      </c>
      <c r="F19" s="26">
        <v>1780</v>
      </c>
    </row>
    <row r="20" spans="1:6" ht="13.5" thickBot="1" x14ac:dyDescent="0.25">
      <c r="A20" s="138"/>
      <c r="B20" s="139"/>
      <c r="C20" s="26">
        <v>85344</v>
      </c>
      <c r="D20" s="26">
        <v>10892</v>
      </c>
      <c r="E20" s="26" t="s">
        <v>2235</v>
      </c>
      <c r="F20" s="26">
        <v>1780</v>
      </c>
    </row>
    <row r="21" spans="1:6" ht="13.5" thickBot="1" x14ac:dyDescent="0.25">
      <c r="A21" s="138"/>
      <c r="B21" s="139"/>
      <c r="C21" s="26">
        <v>85345</v>
      </c>
      <c r="D21" s="26">
        <v>10892</v>
      </c>
      <c r="E21" s="26" t="s">
        <v>2235</v>
      </c>
      <c r="F21" s="26">
        <v>1780</v>
      </c>
    </row>
    <row r="22" spans="1:6" ht="13.5" thickBot="1" x14ac:dyDescent="0.25">
      <c r="A22" s="138"/>
      <c r="B22" s="139"/>
      <c r="C22" s="26">
        <v>85390</v>
      </c>
      <c r="D22" s="26">
        <v>1562623</v>
      </c>
      <c r="E22" s="26" t="s">
        <v>2235</v>
      </c>
      <c r="F22" s="26">
        <v>1780</v>
      </c>
    </row>
    <row r="23" spans="1:6" ht="13.5" thickBot="1" x14ac:dyDescent="0.25">
      <c r="A23" s="138"/>
      <c r="B23" s="139"/>
      <c r="C23" s="26">
        <v>85324</v>
      </c>
      <c r="D23" s="26">
        <v>10892</v>
      </c>
      <c r="E23" s="26" t="s">
        <v>2235</v>
      </c>
      <c r="F23" s="26">
        <v>1780</v>
      </c>
    </row>
    <row r="24" spans="1:6" ht="13.5" thickBot="1" x14ac:dyDescent="0.25">
      <c r="A24" s="138"/>
      <c r="B24" s="139"/>
      <c r="C24" s="26">
        <v>85325</v>
      </c>
      <c r="D24" s="26">
        <v>10892</v>
      </c>
      <c r="E24" s="26" t="s">
        <v>2235</v>
      </c>
      <c r="F24" s="26">
        <v>1780</v>
      </c>
    </row>
    <row r="25" spans="1:6" ht="13.5" thickBot="1" x14ac:dyDescent="0.25">
      <c r="A25" s="138"/>
      <c r="B25" s="139"/>
      <c r="C25" s="26">
        <v>86391</v>
      </c>
      <c r="D25" s="26">
        <v>1562623</v>
      </c>
      <c r="E25" s="26" t="s">
        <v>2235</v>
      </c>
      <c r="F25" s="26">
        <v>1780</v>
      </c>
    </row>
    <row r="26" spans="1:6" ht="13.5" thickBot="1" x14ac:dyDescent="0.25">
      <c r="A26" s="138"/>
      <c r="B26" s="139"/>
      <c r="C26" s="26">
        <v>85326</v>
      </c>
      <c r="D26" s="26">
        <v>10892</v>
      </c>
      <c r="E26" s="26" t="s">
        <v>2235</v>
      </c>
      <c r="F26" s="26">
        <v>1780</v>
      </c>
    </row>
    <row r="27" spans="1:6" ht="13.5" thickBot="1" x14ac:dyDescent="0.25">
      <c r="A27" s="138"/>
      <c r="B27" s="139"/>
      <c r="C27" s="26">
        <v>85327</v>
      </c>
      <c r="D27" s="26">
        <v>10892</v>
      </c>
      <c r="E27" s="26" t="s">
        <v>2235</v>
      </c>
      <c r="F27" s="26">
        <v>1780</v>
      </c>
    </row>
    <row r="28" spans="1:6" ht="13.5" thickBot="1" x14ac:dyDescent="0.25">
      <c r="A28" s="138"/>
      <c r="B28" s="139"/>
      <c r="C28" s="26">
        <v>85392</v>
      </c>
      <c r="D28" s="26">
        <v>1562623</v>
      </c>
      <c r="E28" s="26" t="s">
        <v>2235</v>
      </c>
      <c r="F28" s="26">
        <v>1780</v>
      </c>
    </row>
    <row r="29" spans="1:6" ht="13.5" thickBot="1" x14ac:dyDescent="0.25">
      <c r="A29" s="138"/>
      <c r="B29" s="139"/>
      <c r="C29" s="26">
        <v>85328</v>
      </c>
      <c r="D29" s="26">
        <v>10892</v>
      </c>
      <c r="E29" s="26" t="s">
        <v>2235</v>
      </c>
      <c r="F29" s="26">
        <v>1780</v>
      </c>
    </row>
    <row r="30" spans="1:6" ht="13.5" thickBot="1" x14ac:dyDescent="0.25">
      <c r="A30" s="138"/>
      <c r="B30" s="139"/>
      <c r="C30" s="26">
        <v>85329</v>
      </c>
      <c r="D30" s="26">
        <v>10892</v>
      </c>
      <c r="E30" s="26" t="s">
        <v>2235</v>
      </c>
      <c r="F30" s="26">
        <v>1780</v>
      </c>
    </row>
    <row r="31" spans="1:6" ht="13.5" thickBot="1" x14ac:dyDescent="0.25">
      <c r="A31" s="138"/>
      <c r="B31" s="139"/>
      <c r="C31" s="26">
        <v>85360</v>
      </c>
      <c r="D31" s="26">
        <v>10892</v>
      </c>
      <c r="E31" s="26" t="s">
        <v>2235</v>
      </c>
      <c r="F31" s="26">
        <v>1780</v>
      </c>
    </row>
    <row r="32" spans="1:6" ht="13.5" thickBot="1" x14ac:dyDescent="0.25">
      <c r="A32" s="138"/>
      <c r="B32" s="139"/>
      <c r="C32" s="26">
        <v>85361</v>
      </c>
      <c r="D32" s="26">
        <v>10892</v>
      </c>
      <c r="E32" s="26" t="s">
        <v>2235</v>
      </c>
      <c r="F32" s="26">
        <v>1780</v>
      </c>
    </row>
    <row r="33" spans="1:6" ht="13.5" thickBot="1" x14ac:dyDescent="0.25">
      <c r="A33" s="138"/>
      <c r="B33" s="139"/>
      <c r="C33" s="26">
        <v>85350</v>
      </c>
      <c r="D33" s="26">
        <v>10892</v>
      </c>
      <c r="E33" s="26" t="s">
        <v>2235</v>
      </c>
      <c r="F33" s="26">
        <v>1780</v>
      </c>
    </row>
    <row r="34" spans="1:6" ht="13.5" thickBot="1" x14ac:dyDescent="0.25">
      <c r="A34" s="138"/>
      <c r="B34" s="139"/>
      <c r="C34" s="26">
        <v>85351</v>
      </c>
      <c r="D34" s="26">
        <v>10892</v>
      </c>
      <c r="E34" s="26" t="s">
        <v>2235</v>
      </c>
      <c r="F34" s="26">
        <v>1780</v>
      </c>
    </row>
    <row r="35" spans="1:6" ht="13.5" thickBot="1" x14ac:dyDescent="0.25">
      <c r="A35" s="138"/>
      <c r="B35" s="139"/>
      <c r="C35" s="26">
        <v>85394</v>
      </c>
      <c r="D35" s="26">
        <v>1562623</v>
      </c>
      <c r="E35" s="26" t="s">
        <v>2235</v>
      </c>
      <c r="F35" s="26">
        <v>1780</v>
      </c>
    </row>
    <row r="36" spans="1:6" ht="13.5" thickBot="1" x14ac:dyDescent="0.25">
      <c r="A36" s="138"/>
      <c r="B36" s="139"/>
      <c r="C36" s="26">
        <v>85330</v>
      </c>
      <c r="D36" s="26">
        <v>10892</v>
      </c>
      <c r="E36" s="26" t="s">
        <v>2235</v>
      </c>
      <c r="F36" s="26">
        <v>1780</v>
      </c>
    </row>
    <row r="37" spans="1:6" ht="13.5" thickBot="1" x14ac:dyDescent="0.25">
      <c r="A37" s="138"/>
      <c r="B37" s="139"/>
      <c r="C37" s="26">
        <v>85331</v>
      </c>
      <c r="D37" s="26">
        <v>10892</v>
      </c>
      <c r="E37" s="26" t="s">
        <v>2235</v>
      </c>
      <c r="F37" s="26">
        <v>1780</v>
      </c>
    </row>
    <row r="38" spans="1:6" ht="13.5" thickBot="1" x14ac:dyDescent="0.25">
      <c r="A38" s="138"/>
      <c r="B38" s="139"/>
      <c r="C38" s="26">
        <v>85352</v>
      </c>
      <c r="D38" s="26">
        <v>10892</v>
      </c>
      <c r="E38" s="26" t="s">
        <v>2235</v>
      </c>
      <c r="F38" s="26">
        <v>1780</v>
      </c>
    </row>
    <row r="39" spans="1:6" ht="13.5" thickBot="1" x14ac:dyDescent="0.25">
      <c r="A39" s="138"/>
      <c r="B39" s="139"/>
      <c r="C39" s="26">
        <v>85353</v>
      </c>
      <c r="D39" s="26">
        <v>10892</v>
      </c>
      <c r="E39" s="26" t="s">
        <v>2235</v>
      </c>
      <c r="F39" s="26">
        <v>1780</v>
      </c>
    </row>
    <row r="40" spans="1:6" ht="13.5" thickBot="1" x14ac:dyDescent="0.25">
      <c r="A40" s="138"/>
      <c r="B40" s="139"/>
      <c r="C40" s="26">
        <v>85395</v>
      </c>
      <c r="D40" s="26">
        <v>1562623</v>
      </c>
      <c r="E40" s="26" t="s">
        <v>2235</v>
      </c>
      <c r="F40" s="26">
        <v>1780</v>
      </c>
    </row>
    <row r="41" spans="1:6" ht="13.5" thickBot="1" x14ac:dyDescent="0.25">
      <c r="A41" s="138"/>
      <c r="B41" s="139"/>
      <c r="C41" s="26">
        <v>85332</v>
      </c>
      <c r="D41" s="26">
        <v>10892</v>
      </c>
      <c r="E41" s="26" t="s">
        <v>2235</v>
      </c>
      <c r="F41" s="26">
        <v>1780</v>
      </c>
    </row>
    <row r="42" spans="1:6" ht="13.5" thickBot="1" x14ac:dyDescent="0.25">
      <c r="A42" s="138"/>
      <c r="B42" s="139"/>
      <c r="C42" s="26">
        <v>85333</v>
      </c>
      <c r="D42" s="26">
        <v>10892</v>
      </c>
      <c r="E42" s="26" t="s">
        <v>2235</v>
      </c>
      <c r="F42" s="26">
        <v>1780</v>
      </c>
    </row>
    <row r="43" spans="1:6" ht="13.5" thickBot="1" x14ac:dyDescent="0.25">
      <c r="A43" s="138"/>
      <c r="B43" s="139"/>
      <c r="C43" s="26">
        <v>85354</v>
      </c>
      <c r="D43" s="26">
        <v>10892</v>
      </c>
      <c r="E43" s="26" t="s">
        <v>2235</v>
      </c>
      <c r="F43" s="26">
        <v>1780</v>
      </c>
    </row>
    <row r="44" spans="1:6" ht="13.5" thickBot="1" x14ac:dyDescent="0.25">
      <c r="A44" s="138"/>
      <c r="B44" s="139"/>
      <c r="C44" s="26">
        <v>85355</v>
      </c>
      <c r="D44" s="26">
        <v>10892</v>
      </c>
      <c r="E44" s="26" t="s">
        <v>2235</v>
      </c>
      <c r="F44" s="26">
        <v>1780</v>
      </c>
    </row>
    <row r="45" spans="1:6" ht="13.5" thickBot="1" x14ac:dyDescent="0.25">
      <c r="A45" s="138"/>
      <c r="B45" s="139"/>
      <c r="C45" s="26">
        <v>85396</v>
      </c>
      <c r="D45" s="26">
        <v>1562623</v>
      </c>
      <c r="E45" s="26" t="s">
        <v>2235</v>
      </c>
      <c r="F45" s="26">
        <v>1780</v>
      </c>
    </row>
    <row r="46" spans="1:6" ht="13.5" thickBot="1" x14ac:dyDescent="0.25">
      <c r="A46" s="138"/>
      <c r="B46" s="139"/>
      <c r="C46" s="26">
        <v>85334</v>
      </c>
      <c r="D46" s="26">
        <v>10892</v>
      </c>
      <c r="E46" s="26" t="s">
        <v>2235</v>
      </c>
      <c r="F46" s="26">
        <v>1780</v>
      </c>
    </row>
    <row r="47" spans="1:6" ht="13.5" thickBot="1" x14ac:dyDescent="0.25">
      <c r="A47" s="138"/>
      <c r="B47" s="139"/>
      <c r="C47" s="26">
        <v>85335</v>
      </c>
      <c r="D47" s="26">
        <v>10892</v>
      </c>
      <c r="E47" s="26" t="s">
        <v>2235</v>
      </c>
      <c r="F47" s="26">
        <v>1780</v>
      </c>
    </row>
    <row r="48" spans="1:6" ht="13.5" thickBot="1" x14ac:dyDescent="0.25">
      <c r="A48" s="138"/>
      <c r="B48" s="139"/>
      <c r="C48" s="26">
        <v>85397</v>
      </c>
      <c r="D48" s="26">
        <v>1562623</v>
      </c>
      <c r="E48" s="26" t="s">
        <v>2235</v>
      </c>
      <c r="F48" s="26">
        <v>1780</v>
      </c>
    </row>
    <row r="49" spans="1:6" ht="13.5" thickBot="1" x14ac:dyDescent="0.25">
      <c r="A49" s="138"/>
      <c r="B49" s="139"/>
      <c r="C49" s="26">
        <v>85336</v>
      </c>
      <c r="D49" s="26">
        <v>10892</v>
      </c>
      <c r="E49" s="26" t="s">
        <v>2235</v>
      </c>
      <c r="F49" s="26">
        <v>1780</v>
      </c>
    </row>
    <row r="50" spans="1:6" ht="13.5" thickBot="1" x14ac:dyDescent="0.25">
      <c r="A50" s="138"/>
      <c r="B50" s="139"/>
      <c r="C50" s="26">
        <v>85337</v>
      </c>
      <c r="D50" s="26">
        <v>10892</v>
      </c>
      <c r="E50" s="26" t="s">
        <v>2235</v>
      </c>
      <c r="F50" s="26">
        <v>1780</v>
      </c>
    </row>
    <row r="51" spans="1:6" ht="13.5" thickBot="1" x14ac:dyDescent="0.25">
      <c r="A51" s="138"/>
      <c r="B51" s="139"/>
      <c r="C51" s="26">
        <v>85398</v>
      </c>
      <c r="D51" s="26">
        <v>1562623</v>
      </c>
      <c r="E51" s="26" t="s">
        <v>2235</v>
      </c>
      <c r="F51" s="26">
        <v>1780</v>
      </c>
    </row>
    <row r="52" spans="1:6" ht="13.5" thickBot="1" x14ac:dyDescent="0.25">
      <c r="A52" s="138"/>
      <c r="B52" s="139"/>
      <c r="C52" s="26">
        <v>85338</v>
      </c>
      <c r="D52" s="26">
        <v>10892</v>
      </c>
      <c r="E52" s="26" t="s">
        <v>2235</v>
      </c>
      <c r="F52" s="26">
        <v>1780</v>
      </c>
    </row>
    <row r="53" spans="1:6" ht="13.5" thickBot="1" x14ac:dyDescent="0.25">
      <c r="A53" s="138"/>
      <c r="B53" s="139"/>
      <c r="C53" s="26">
        <v>85339</v>
      </c>
      <c r="D53" s="26">
        <v>10892</v>
      </c>
      <c r="E53" s="26" t="s">
        <v>2235</v>
      </c>
      <c r="F53" s="26">
        <v>1780</v>
      </c>
    </row>
    <row r="54" spans="1:6" ht="13.5" thickBot="1" x14ac:dyDescent="0.25">
      <c r="A54" s="138"/>
      <c r="B54" s="139"/>
      <c r="C54" s="26">
        <v>85364</v>
      </c>
      <c r="D54" s="26">
        <v>10892</v>
      </c>
      <c r="E54" s="26" t="s">
        <v>2235</v>
      </c>
      <c r="F54" s="26">
        <v>1780</v>
      </c>
    </row>
    <row r="55" spans="1:6" ht="13.5" thickBot="1" x14ac:dyDescent="0.25">
      <c r="A55" s="138"/>
      <c r="B55" s="139"/>
      <c r="C55" s="26">
        <v>85365</v>
      </c>
      <c r="D55" s="26">
        <v>10892</v>
      </c>
      <c r="E55" s="26" t="s">
        <v>2235</v>
      </c>
      <c r="F55" s="26">
        <v>1780</v>
      </c>
    </row>
    <row r="56" spans="1:6" ht="13.5" thickBot="1" x14ac:dyDescent="0.25">
      <c r="A56" s="138"/>
      <c r="B56" s="139"/>
      <c r="C56" s="26">
        <v>85370</v>
      </c>
      <c r="D56" s="26">
        <v>10892</v>
      </c>
      <c r="E56" s="26" t="s">
        <v>2235</v>
      </c>
      <c r="F56" s="26">
        <v>1780</v>
      </c>
    </row>
    <row r="57" spans="1:6" ht="13.5" thickBot="1" x14ac:dyDescent="0.25">
      <c r="A57" s="138"/>
      <c r="B57" s="139"/>
      <c r="C57" s="26">
        <v>85371</v>
      </c>
      <c r="D57" s="26">
        <v>10892</v>
      </c>
      <c r="E57" s="26" t="s">
        <v>2235</v>
      </c>
      <c r="F57" s="26">
        <v>1780</v>
      </c>
    </row>
    <row r="58" spans="1:6" ht="13.5" thickBot="1" x14ac:dyDescent="0.25">
      <c r="A58" s="138"/>
      <c r="B58" s="139"/>
      <c r="C58" s="26">
        <v>85372</v>
      </c>
      <c r="D58" s="26">
        <v>10892</v>
      </c>
      <c r="E58" s="26" t="s">
        <v>2235</v>
      </c>
      <c r="F58" s="26">
        <v>1780</v>
      </c>
    </row>
    <row r="59" spans="1:6" ht="13.5" thickBot="1" x14ac:dyDescent="0.25">
      <c r="A59" s="138"/>
      <c r="B59" s="139"/>
      <c r="C59" s="26">
        <v>85379</v>
      </c>
      <c r="D59" s="26">
        <v>10892</v>
      </c>
      <c r="E59" s="26" t="s">
        <v>2235</v>
      </c>
      <c r="F59" s="26">
        <v>1780</v>
      </c>
    </row>
    <row r="60" spans="1:6" ht="13.5" thickBot="1" x14ac:dyDescent="0.25">
      <c r="A60" s="138"/>
      <c r="B60" s="139"/>
      <c r="C60" s="26">
        <v>85380</v>
      </c>
      <c r="D60" s="26">
        <v>10892</v>
      </c>
      <c r="E60" s="26" t="s">
        <v>2235</v>
      </c>
      <c r="F60" s="26">
        <v>1780</v>
      </c>
    </row>
    <row r="61" spans="1:6" ht="13.5" thickBot="1" x14ac:dyDescent="0.25">
      <c r="A61" s="138"/>
      <c r="B61" s="139"/>
      <c r="C61" s="26">
        <v>85381</v>
      </c>
      <c r="D61" s="26">
        <v>10892</v>
      </c>
      <c r="E61" s="26" t="s">
        <v>2235</v>
      </c>
      <c r="F61" s="26">
        <v>1780</v>
      </c>
    </row>
    <row r="62" spans="1:6" ht="13.5" thickBot="1" x14ac:dyDescent="0.25">
      <c r="A62" s="138"/>
      <c r="B62" s="139"/>
      <c r="C62" s="26"/>
      <c r="D62" s="26"/>
      <c r="E62" s="77"/>
      <c r="F62" s="77"/>
    </row>
    <row r="63" spans="1:6" ht="13.5" thickBot="1" x14ac:dyDescent="0.25">
      <c r="A63" s="138"/>
      <c r="B63" s="139"/>
      <c r="C63" s="26"/>
      <c r="D63" s="26"/>
      <c r="E63" s="77"/>
      <c r="F63" s="77"/>
    </row>
    <row r="64" spans="1:6" ht="13.5" thickBot="1" x14ac:dyDescent="0.25">
      <c r="A64" s="138"/>
      <c r="B64" s="139"/>
      <c r="C64" s="26"/>
      <c r="D64" s="26"/>
      <c r="E64" s="77"/>
      <c r="F64" s="77"/>
    </row>
    <row r="65" spans="1:6" ht="13.5" thickBot="1" x14ac:dyDescent="0.25">
      <c r="A65" s="138"/>
      <c r="B65" s="139"/>
      <c r="C65" s="26"/>
      <c r="D65" s="26"/>
      <c r="E65" s="77"/>
      <c r="F65" s="77"/>
    </row>
    <row r="66" spans="1:6" ht="13.5" thickBot="1" x14ac:dyDescent="0.25">
      <c r="A66" s="151"/>
      <c r="B66" s="149"/>
      <c r="C66" s="26"/>
      <c r="D66" s="26"/>
      <c r="E66" s="77"/>
      <c r="F66" s="77"/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9:B9"/>
    <mergeCell ref="A10:B66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08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EB1D-C18C-4D3C-B040-BB78F902E609}">
  <sheetPr codeName="Foglio55">
    <pageSetUpPr fitToPage="1"/>
  </sheetPr>
  <dimension ref="A1:L94"/>
  <sheetViews>
    <sheetView view="pageBreakPreview" zoomScale="80" zoomScaleNormal="80" zoomScaleSheetLayoutView="80" workbookViewId="0">
      <pane xSplit="4" ySplit="1" topLeftCell="E6" activePane="bottomRight" state="frozen"/>
      <selection pane="topRight" activeCell="E1" sqref="E1"/>
      <selection pane="bottomLeft" activeCell="A2" sqref="A2"/>
      <selection pane="bottomRight" activeCell="G66" sqref="G66:H109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15</v>
      </c>
      <c r="B2" s="122" t="s">
        <v>75</v>
      </c>
      <c r="C2" s="124" t="s">
        <v>27</v>
      </c>
      <c r="D2" s="123" t="s">
        <v>14</v>
      </c>
      <c r="E2" s="118">
        <v>1198</v>
      </c>
      <c r="F2" s="125">
        <f>ROUND(3953400,2)</f>
        <v>3953400</v>
      </c>
      <c r="G2" s="5">
        <v>1</v>
      </c>
      <c r="H2" s="11" t="s">
        <v>56</v>
      </c>
      <c r="I2" s="14" t="s">
        <v>3569</v>
      </c>
      <c r="J2" s="6">
        <v>1780</v>
      </c>
      <c r="K2" s="6">
        <v>2132440</v>
      </c>
      <c r="L2" s="10">
        <v>0.46060606060606063</v>
      </c>
    </row>
    <row r="3" spans="1:12" ht="20.100000000000001" customHeight="1" x14ac:dyDescent="0.2">
      <c r="A3" s="122"/>
      <c r="B3" s="122"/>
      <c r="C3" s="124"/>
      <c r="D3" s="123"/>
      <c r="E3" s="120"/>
      <c r="F3" s="125"/>
      <c r="G3" s="5">
        <v>2</v>
      </c>
      <c r="H3" s="11" t="s">
        <v>54</v>
      </c>
      <c r="I3" s="14" t="s">
        <v>3570</v>
      </c>
      <c r="J3" s="9">
        <v>3229.41</v>
      </c>
      <c r="K3" s="6">
        <v>3868833.1799999997</v>
      </c>
      <c r="L3" s="10">
        <v>2.1390909090909165E-2</v>
      </c>
    </row>
    <row r="4" spans="1:12" ht="20.100000000000001" customHeight="1" x14ac:dyDescent="0.2">
      <c r="A4" s="122"/>
      <c r="B4" s="122"/>
      <c r="C4" s="124"/>
      <c r="D4" s="123"/>
      <c r="E4" s="119"/>
      <c r="F4" s="125"/>
      <c r="G4" s="5">
        <v>3</v>
      </c>
      <c r="H4" s="11" t="s">
        <v>43</v>
      </c>
      <c r="I4" s="14" t="s">
        <v>3689</v>
      </c>
      <c r="J4" s="9">
        <v>1900</v>
      </c>
      <c r="K4" s="6">
        <v>2276200</v>
      </c>
      <c r="L4" s="10">
        <v>0.42424242424242425</v>
      </c>
    </row>
    <row r="8" spans="1:12" ht="13.5" thickBot="1" x14ac:dyDescent="0.25"/>
    <row r="9" spans="1:12" ht="13.5" thickBot="1" x14ac:dyDescent="0.25">
      <c r="A9" s="144" t="s">
        <v>34</v>
      </c>
      <c r="B9" s="143"/>
      <c r="C9" s="18" t="s">
        <v>87</v>
      </c>
      <c r="D9" s="18" t="s">
        <v>88</v>
      </c>
      <c r="E9" s="19" t="s">
        <v>89</v>
      </c>
      <c r="F9" s="17" t="s">
        <v>3356</v>
      </c>
    </row>
    <row r="10" spans="1:12" ht="13.5" thickBot="1" x14ac:dyDescent="0.25">
      <c r="A10" s="218" t="s">
        <v>3570</v>
      </c>
      <c r="B10" s="219"/>
      <c r="C10" s="26" t="s">
        <v>3571</v>
      </c>
      <c r="D10" s="26">
        <v>2364990</v>
      </c>
      <c r="E10" s="26" t="s">
        <v>3358</v>
      </c>
      <c r="F10" s="74">
        <v>2200</v>
      </c>
    </row>
    <row r="11" spans="1:12" ht="13.5" thickBot="1" x14ac:dyDescent="0.25">
      <c r="A11" s="180"/>
      <c r="B11" s="181"/>
      <c r="C11" s="26" t="s">
        <v>3572</v>
      </c>
      <c r="D11" s="26">
        <v>2301283</v>
      </c>
      <c r="E11" s="26" t="s">
        <v>3358</v>
      </c>
      <c r="F11" s="74">
        <v>2200</v>
      </c>
    </row>
    <row r="12" spans="1:12" ht="13.5" thickBot="1" x14ac:dyDescent="0.25">
      <c r="A12" s="180"/>
      <c r="B12" s="181"/>
      <c r="C12" s="26" t="s">
        <v>3573</v>
      </c>
      <c r="D12" s="26">
        <v>2301478</v>
      </c>
      <c r="E12" s="26" t="s">
        <v>3358</v>
      </c>
      <c r="F12" s="74">
        <v>2200</v>
      </c>
    </row>
    <row r="13" spans="1:12" ht="13.5" thickBot="1" x14ac:dyDescent="0.25">
      <c r="A13" s="180"/>
      <c r="B13" s="181"/>
      <c r="C13" s="26" t="s">
        <v>3574</v>
      </c>
      <c r="D13" s="26">
        <v>2301280</v>
      </c>
      <c r="E13" s="26" t="s">
        <v>3358</v>
      </c>
      <c r="F13" s="74">
        <v>2200</v>
      </c>
    </row>
    <row r="14" spans="1:12" ht="13.5" thickBot="1" x14ac:dyDescent="0.25">
      <c r="A14" s="180"/>
      <c r="B14" s="181"/>
      <c r="C14" s="26" t="s">
        <v>3575</v>
      </c>
      <c r="D14" s="26">
        <v>2301474</v>
      </c>
      <c r="E14" s="26" t="s">
        <v>3358</v>
      </c>
      <c r="F14" s="74">
        <v>2200</v>
      </c>
    </row>
    <row r="15" spans="1:12" ht="13.5" thickBot="1" x14ac:dyDescent="0.25">
      <c r="A15" s="180"/>
      <c r="B15" s="181"/>
      <c r="C15" s="26" t="s">
        <v>3576</v>
      </c>
      <c r="D15" s="26">
        <v>2301479</v>
      </c>
      <c r="E15" s="26" t="s">
        <v>3358</v>
      </c>
      <c r="F15" s="74">
        <v>2200</v>
      </c>
    </row>
    <row r="16" spans="1:12" ht="13.5" thickBot="1" x14ac:dyDescent="0.25">
      <c r="A16" s="180"/>
      <c r="B16" s="181"/>
      <c r="C16" s="26" t="s">
        <v>3577</v>
      </c>
      <c r="D16" s="26">
        <v>2618285</v>
      </c>
      <c r="E16" s="26" t="s">
        <v>3358</v>
      </c>
      <c r="F16" s="74">
        <v>2200</v>
      </c>
    </row>
    <row r="17" spans="1:6" ht="13.5" thickBot="1" x14ac:dyDescent="0.25">
      <c r="A17" s="180"/>
      <c r="B17" s="181"/>
      <c r="C17" s="26" t="s">
        <v>3578</v>
      </c>
      <c r="D17" s="26">
        <v>2618297</v>
      </c>
      <c r="E17" s="26" t="s">
        <v>3358</v>
      </c>
      <c r="F17" s="74">
        <v>2200</v>
      </c>
    </row>
    <row r="18" spans="1:6" ht="13.5" thickBot="1" x14ac:dyDescent="0.25">
      <c r="A18" s="180"/>
      <c r="B18" s="181"/>
      <c r="C18" s="26" t="s">
        <v>3579</v>
      </c>
      <c r="D18" s="26">
        <v>2618309</v>
      </c>
      <c r="E18" s="26" t="s">
        <v>3358</v>
      </c>
      <c r="F18" s="74">
        <v>2200</v>
      </c>
    </row>
    <row r="19" spans="1:6" ht="13.5" thickBot="1" x14ac:dyDescent="0.25">
      <c r="A19" s="180"/>
      <c r="B19" s="181"/>
      <c r="C19" s="26" t="s">
        <v>3580</v>
      </c>
      <c r="D19" s="26">
        <v>2618287</v>
      </c>
      <c r="E19" s="26" t="s">
        <v>3358</v>
      </c>
      <c r="F19" s="74">
        <v>2200</v>
      </c>
    </row>
    <row r="20" spans="1:6" ht="13.5" thickBot="1" x14ac:dyDescent="0.25">
      <c r="A20" s="180"/>
      <c r="B20" s="181"/>
      <c r="C20" s="26" t="s">
        <v>3581</v>
      </c>
      <c r="D20" s="26">
        <v>2618299</v>
      </c>
      <c r="E20" s="26" t="s">
        <v>3358</v>
      </c>
      <c r="F20" s="74">
        <v>2200</v>
      </c>
    </row>
    <row r="21" spans="1:6" ht="13.5" thickBot="1" x14ac:dyDescent="0.25">
      <c r="A21" s="180"/>
      <c r="B21" s="181"/>
      <c r="C21" s="26" t="s">
        <v>3582</v>
      </c>
      <c r="D21" s="26">
        <v>2618311</v>
      </c>
      <c r="E21" s="26" t="s">
        <v>3358</v>
      </c>
      <c r="F21" s="74">
        <v>2200</v>
      </c>
    </row>
    <row r="22" spans="1:6" ht="13.5" thickBot="1" x14ac:dyDescent="0.25">
      <c r="A22" s="180"/>
      <c r="B22" s="181"/>
      <c r="C22" s="26" t="s">
        <v>3583</v>
      </c>
      <c r="D22" s="26">
        <v>2301281</v>
      </c>
      <c r="E22" s="26" t="s">
        <v>3358</v>
      </c>
      <c r="F22" s="74">
        <v>3300</v>
      </c>
    </row>
    <row r="23" spans="1:6" ht="13.5" thickBot="1" x14ac:dyDescent="0.25">
      <c r="A23" s="180"/>
      <c r="B23" s="181"/>
      <c r="C23" s="26" t="s">
        <v>3584</v>
      </c>
      <c r="D23" s="26">
        <v>2301284</v>
      </c>
      <c r="E23" s="26" t="s">
        <v>3358</v>
      </c>
      <c r="F23" s="74">
        <v>3300</v>
      </c>
    </row>
    <row r="24" spans="1:6" ht="13.5" thickBot="1" x14ac:dyDescent="0.25">
      <c r="A24" s="180"/>
      <c r="B24" s="181"/>
      <c r="C24" s="26" t="s">
        <v>3585</v>
      </c>
      <c r="D24" s="26">
        <v>2301480</v>
      </c>
      <c r="E24" s="26" t="s">
        <v>3358</v>
      </c>
      <c r="F24" s="74">
        <v>3300</v>
      </c>
    </row>
    <row r="25" spans="1:6" ht="13.5" thickBot="1" x14ac:dyDescent="0.25">
      <c r="A25" s="180"/>
      <c r="B25" s="181"/>
      <c r="C25" s="26" t="s">
        <v>3586</v>
      </c>
      <c r="D25" s="26">
        <v>2301286</v>
      </c>
      <c r="E25" s="26" t="s">
        <v>3358</v>
      </c>
      <c r="F25" s="74">
        <v>3300</v>
      </c>
    </row>
    <row r="26" spans="1:6" ht="13.5" thickBot="1" x14ac:dyDescent="0.25">
      <c r="A26" s="180"/>
      <c r="B26" s="181"/>
      <c r="C26" s="26" t="s">
        <v>3587</v>
      </c>
      <c r="D26" s="26">
        <v>2301486</v>
      </c>
      <c r="E26" s="26" t="s">
        <v>3358</v>
      </c>
      <c r="F26" s="74">
        <v>3300</v>
      </c>
    </row>
    <row r="27" spans="1:6" ht="13.5" thickBot="1" x14ac:dyDescent="0.25">
      <c r="A27" s="180"/>
      <c r="B27" s="181"/>
      <c r="C27" s="26" t="s">
        <v>3588</v>
      </c>
      <c r="D27" s="26">
        <v>2301290</v>
      </c>
      <c r="E27" s="26" t="s">
        <v>3358</v>
      </c>
      <c r="F27" s="74">
        <v>3300</v>
      </c>
    </row>
    <row r="28" spans="1:6" ht="13.5" thickBot="1" x14ac:dyDescent="0.25">
      <c r="A28" s="180"/>
      <c r="B28" s="181"/>
      <c r="C28" s="26" t="s">
        <v>3589</v>
      </c>
      <c r="D28" s="26">
        <v>2301292</v>
      </c>
      <c r="E28" s="26" t="s">
        <v>3358</v>
      </c>
      <c r="F28" s="74">
        <v>3300</v>
      </c>
    </row>
    <row r="29" spans="1:6" ht="13.5" thickBot="1" x14ac:dyDescent="0.25">
      <c r="A29" s="180"/>
      <c r="B29" s="181"/>
      <c r="C29" s="26" t="s">
        <v>3590</v>
      </c>
      <c r="D29" s="26">
        <v>2301294</v>
      </c>
      <c r="E29" s="26" t="s">
        <v>3358</v>
      </c>
      <c r="F29" s="74">
        <v>3300</v>
      </c>
    </row>
    <row r="30" spans="1:6" ht="13.5" thickBot="1" x14ac:dyDescent="0.25">
      <c r="A30" s="180"/>
      <c r="B30" s="181"/>
      <c r="C30" s="26" t="s">
        <v>3591</v>
      </c>
      <c r="D30" s="26">
        <v>2301282</v>
      </c>
      <c r="E30" s="26" t="s">
        <v>3358</v>
      </c>
      <c r="F30" s="74">
        <v>3300</v>
      </c>
    </row>
    <row r="31" spans="1:6" ht="13.5" thickBot="1" x14ac:dyDescent="0.25">
      <c r="A31" s="180"/>
      <c r="B31" s="181"/>
      <c r="C31" s="26" t="s">
        <v>3592</v>
      </c>
      <c r="D31" s="26">
        <v>2301475</v>
      </c>
      <c r="E31" s="26" t="s">
        <v>3358</v>
      </c>
      <c r="F31" s="74">
        <v>3300</v>
      </c>
    </row>
    <row r="32" spans="1:6" ht="13.5" thickBot="1" x14ac:dyDescent="0.25">
      <c r="A32" s="180"/>
      <c r="B32" s="181"/>
      <c r="C32" s="26" t="s">
        <v>3593</v>
      </c>
      <c r="D32" s="26">
        <v>2301481</v>
      </c>
      <c r="E32" s="26" t="s">
        <v>3358</v>
      </c>
      <c r="F32" s="74">
        <v>3300</v>
      </c>
    </row>
    <row r="33" spans="1:6" ht="13.5" thickBot="1" x14ac:dyDescent="0.25">
      <c r="A33" s="180"/>
      <c r="B33" s="181"/>
      <c r="C33" s="26" t="s">
        <v>3594</v>
      </c>
      <c r="D33" s="26">
        <v>2301287</v>
      </c>
      <c r="E33" s="26" t="s">
        <v>3358</v>
      </c>
      <c r="F33" s="74">
        <v>3300</v>
      </c>
    </row>
    <row r="34" spans="1:6" ht="13.5" thickBot="1" x14ac:dyDescent="0.25">
      <c r="A34" s="180"/>
      <c r="B34" s="181"/>
      <c r="C34" s="26" t="s">
        <v>3595</v>
      </c>
      <c r="D34" s="26">
        <v>2301487</v>
      </c>
      <c r="E34" s="26" t="s">
        <v>3358</v>
      </c>
      <c r="F34" s="74">
        <v>3300</v>
      </c>
    </row>
    <row r="35" spans="1:6" ht="13.5" thickBot="1" x14ac:dyDescent="0.25">
      <c r="A35" s="180"/>
      <c r="B35" s="181"/>
      <c r="C35" s="26" t="s">
        <v>3596</v>
      </c>
      <c r="D35" s="26">
        <v>2301285</v>
      </c>
      <c r="E35" s="26" t="s">
        <v>3358</v>
      </c>
      <c r="F35" s="74">
        <v>3300</v>
      </c>
    </row>
    <row r="36" spans="1:6" ht="13.5" thickBot="1" x14ac:dyDescent="0.25">
      <c r="A36" s="180"/>
      <c r="B36" s="181"/>
      <c r="C36" s="26" t="s">
        <v>3597</v>
      </c>
      <c r="D36" s="26">
        <v>2301489</v>
      </c>
      <c r="E36" s="26" t="s">
        <v>3358</v>
      </c>
      <c r="F36" s="74">
        <v>3300</v>
      </c>
    </row>
    <row r="37" spans="1:6" ht="13.5" thickBot="1" x14ac:dyDescent="0.25">
      <c r="A37" s="180"/>
      <c r="B37" s="181"/>
      <c r="C37" s="26" t="s">
        <v>3598</v>
      </c>
      <c r="D37" s="26">
        <v>2301295</v>
      </c>
      <c r="E37" s="26" t="s">
        <v>3358</v>
      </c>
      <c r="F37" s="74">
        <v>3300</v>
      </c>
    </row>
    <row r="38" spans="1:6" ht="13.5" thickBot="1" x14ac:dyDescent="0.25">
      <c r="A38" s="180"/>
      <c r="B38" s="181"/>
      <c r="C38" s="26" t="s">
        <v>3599</v>
      </c>
      <c r="D38" s="26">
        <v>2618289</v>
      </c>
      <c r="E38" s="26" t="s">
        <v>3358</v>
      </c>
      <c r="F38" s="74">
        <v>3300</v>
      </c>
    </row>
    <row r="39" spans="1:6" ht="13.5" thickBot="1" x14ac:dyDescent="0.25">
      <c r="A39" s="180"/>
      <c r="B39" s="181"/>
      <c r="C39" s="26" t="s">
        <v>3600</v>
      </c>
      <c r="D39" s="26">
        <v>2618301</v>
      </c>
      <c r="E39" s="26" t="s">
        <v>3358</v>
      </c>
      <c r="F39" s="74">
        <v>3300</v>
      </c>
    </row>
    <row r="40" spans="1:6" ht="13.5" thickBot="1" x14ac:dyDescent="0.25">
      <c r="A40" s="180"/>
      <c r="B40" s="181"/>
      <c r="C40" s="26" t="s">
        <v>3601</v>
      </c>
      <c r="D40" s="26">
        <v>2618313</v>
      </c>
      <c r="E40" s="26" t="s">
        <v>3358</v>
      </c>
      <c r="F40" s="74">
        <v>3300</v>
      </c>
    </row>
    <row r="41" spans="1:6" ht="13.5" thickBot="1" x14ac:dyDescent="0.25">
      <c r="A41" s="180"/>
      <c r="B41" s="181"/>
      <c r="C41" s="26" t="s">
        <v>3602</v>
      </c>
      <c r="D41" s="26">
        <v>2618321</v>
      </c>
      <c r="E41" s="26" t="s">
        <v>3358</v>
      </c>
      <c r="F41" s="74">
        <v>3300</v>
      </c>
    </row>
    <row r="42" spans="1:6" ht="13.5" thickBot="1" x14ac:dyDescent="0.25">
      <c r="A42" s="180"/>
      <c r="B42" s="181"/>
      <c r="C42" s="26" t="s">
        <v>3603</v>
      </c>
      <c r="D42" s="26">
        <v>2618337</v>
      </c>
      <c r="E42" s="26" t="s">
        <v>3358</v>
      </c>
      <c r="F42" s="74">
        <v>3300</v>
      </c>
    </row>
    <row r="43" spans="1:6" ht="13.5" thickBot="1" x14ac:dyDescent="0.25">
      <c r="A43" s="180"/>
      <c r="B43" s="181"/>
      <c r="C43" s="26" t="s">
        <v>3604</v>
      </c>
      <c r="D43" s="26">
        <v>2618329</v>
      </c>
      <c r="E43" s="26" t="s">
        <v>3358</v>
      </c>
      <c r="F43" s="74">
        <v>3300</v>
      </c>
    </row>
    <row r="44" spans="1:6" ht="13.5" thickBot="1" x14ac:dyDescent="0.25">
      <c r="A44" s="180"/>
      <c r="B44" s="181"/>
      <c r="C44" s="26" t="s">
        <v>3605</v>
      </c>
      <c r="D44" s="26">
        <v>2618291</v>
      </c>
      <c r="E44" s="26" t="s">
        <v>3358</v>
      </c>
      <c r="F44" s="74">
        <v>3300</v>
      </c>
    </row>
    <row r="45" spans="1:6" ht="13.5" thickBot="1" x14ac:dyDescent="0.25">
      <c r="A45" s="180"/>
      <c r="B45" s="181"/>
      <c r="C45" s="26" t="s">
        <v>3606</v>
      </c>
      <c r="D45" s="26">
        <v>2618303</v>
      </c>
      <c r="E45" s="26" t="s">
        <v>3358</v>
      </c>
      <c r="F45" s="74">
        <v>3300</v>
      </c>
    </row>
    <row r="46" spans="1:6" ht="13.5" thickBot="1" x14ac:dyDescent="0.25">
      <c r="A46" s="180"/>
      <c r="B46" s="181"/>
      <c r="C46" s="26" t="s">
        <v>3607</v>
      </c>
      <c r="D46" s="26">
        <v>2618315</v>
      </c>
      <c r="E46" s="26" t="s">
        <v>3358</v>
      </c>
      <c r="F46" s="74">
        <v>3300</v>
      </c>
    </row>
    <row r="47" spans="1:6" ht="13.5" thickBot="1" x14ac:dyDescent="0.25">
      <c r="A47" s="180"/>
      <c r="B47" s="181"/>
      <c r="C47" s="26" t="s">
        <v>3608</v>
      </c>
      <c r="D47" s="26">
        <v>2618323</v>
      </c>
      <c r="E47" s="26" t="s">
        <v>3358</v>
      </c>
      <c r="F47" s="74">
        <v>3300</v>
      </c>
    </row>
    <row r="48" spans="1:6" ht="13.5" thickBot="1" x14ac:dyDescent="0.25">
      <c r="A48" s="180"/>
      <c r="B48" s="181"/>
      <c r="C48" s="26" t="s">
        <v>3609</v>
      </c>
      <c r="D48" s="26">
        <v>2618339</v>
      </c>
      <c r="E48" s="26" t="s">
        <v>3358</v>
      </c>
      <c r="F48" s="74">
        <v>3300</v>
      </c>
    </row>
    <row r="49" spans="1:6" ht="13.5" thickBot="1" x14ac:dyDescent="0.25">
      <c r="A49" s="180"/>
      <c r="B49" s="181"/>
      <c r="C49" s="26" t="s">
        <v>3610</v>
      </c>
      <c r="D49" s="26">
        <v>2618331</v>
      </c>
      <c r="E49" s="26" t="s">
        <v>3358</v>
      </c>
      <c r="F49" s="74">
        <v>3300</v>
      </c>
    </row>
    <row r="50" spans="1:6" ht="13.5" thickBot="1" x14ac:dyDescent="0.25">
      <c r="A50" s="180"/>
      <c r="B50" s="181"/>
      <c r="C50" s="26" t="s">
        <v>3611</v>
      </c>
      <c r="D50" s="26">
        <v>2301472</v>
      </c>
      <c r="E50" s="26" t="s">
        <v>3358</v>
      </c>
      <c r="F50" s="74">
        <v>3600</v>
      </c>
    </row>
    <row r="51" spans="1:6" ht="13.5" thickBot="1" x14ac:dyDescent="0.25">
      <c r="A51" s="180"/>
      <c r="B51" s="181"/>
      <c r="C51" s="26" t="s">
        <v>3612</v>
      </c>
      <c r="D51" s="26">
        <v>2301476</v>
      </c>
      <c r="E51" s="26" t="s">
        <v>3358</v>
      </c>
      <c r="F51" s="74">
        <v>3600</v>
      </c>
    </row>
    <row r="52" spans="1:6" ht="13.5" thickBot="1" x14ac:dyDescent="0.25">
      <c r="A52" s="180"/>
      <c r="B52" s="181"/>
      <c r="C52" s="26" t="s">
        <v>3613</v>
      </c>
      <c r="D52" s="26">
        <v>2301482</v>
      </c>
      <c r="E52" s="26" t="s">
        <v>3358</v>
      </c>
      <c r="F52" s="74">
        <v>3600</v>
      </c>
    </row>
    <row r="53" spans="1:6" ht="13.5" thickBot="1" x14ac:dyDescent="0.25">
      <c r="A53" s="180"/>
      <c r="B53" s="181"/>
      <c r="C53" s="26" t="s">
        <v>3614</v>
      </c>
      <c r="D53" s="26">
        <v>2301484</v>
      </c>
      <c r="E53" s="26" t="s">
        <v>3358</v>
      </c>
      <c r="F53" s="74">
        <v>3600</v>
      </c>
    </row>
    <row r="54" spans="1:6" ht="13.5" thickBot="1" x14ac:dyDescent="0.25">
      <c r="A54" s="180"/>
      <c r="B54" s="181"/>
      <c r="C54" s="26" t="s">
        <v>3615</v>
      </c>
      <c r="D54" s="26">
        <v>2301288</v>
      </c>
      <c r="E54" s="26" t="s">
        <v>3358</v>
      </c>
      <c r="F54" s="74">
        <v>3600</v>
      </c>
    </row>
    <row r="55" spans="1:6" ht="13.5" thickBot="1" x14ac:dyDescent="0.25">
      <c r="A55" s="180"/>
      <c r="B55" s="181"/>
      <c r="C55" s="26" t="s">
        <v>3616</v>
      </c>
      <c r="D55" s="26">
        <v>2301291</v>
      </c>
      <c r="E55" s="26" t="s">
        <v>3358</v>
      </c>
      <c r="F55" s="74">
        <v>3600</v>
      </c>
    </row>
    <row r="56" spans="1:6" ht="13.5" thickBot="1" x14ac:dyDescent="0.25">
      <c r="A56" s="180"/>
      <c r="B56" s="181"/>
      <c r="C56" s="26" t="s">
        <v>3617</v>
      </c>
      <c r="D56" s="26">
        <v>2301490</v>
      </c>
      <c r="E56" s="26" t="s">
        <v>3358</v>
      </c>
      <c r="F56" s="74">
        <v>3600</v>
      </c>
    </row>
    <row r="57" spans="1:6" ht="13.5" thickBot="1" x14ac:dyDescent="0.25">
      <c r="A57" s="180"/>
      <c r="B57" s="181"/>
      <c r="C57" s="26" t="s">
        <v>3618</v>
      </c>
      <c r="D57" s="26">
        <v>2301491</v>
      </c>
      <c r="E57" s="26" t="s">
        <v>3358</v>
      </c>
      <c r="F57" s="74">
        <v>3600</v>
      </c>
    </row>
    <row r="58" spans="1:6" ht="13.5" thickBot="1" x14ac:dyDescent="0.25">
      <c r="A58" s="180"/>
      <c r="B58" s="181"/>
      <c r="C58" s="26" t="s">
        <v>3619</v>
      </c>
      <c r="D58" s="26">
        <v>2301473</v>
      </c>
      <c r="E58" s="26" t="s">
        <v>3358</v>
      </c>
      <c r="F58" s="74">
        <v>3600</v>
      </c>
    </row>
    <row r="59" spans="1:6" ht="13.5" thickBot="1" x14ac:dyDescent="0.25">
      <c r="A59" s="180"/>
      <c r="B59" s="181"/>
      <c r="C59" s="26" t="s">
        <v>3620</v>
      </c>
      <c r="D59" s="26">
        <v>2301477</v>
      </c>
      <c r="E59" s="26" t="s">
        <v>3358</v>
      </c>
      <c r="F59" s="74">
        <v>3600</v>
      </c>
    </row>
    <row r="60" spans="1:6" ht="13.5" thickBot="1" x14ac:dyDescent="0.25">
      <c r="A60" s="180"/>
      <c r="B60" s="181"/>
      <c r="C60" s="26" t="s">
        <v>3621</v>
      </c>
      <c r="D60" s="26">
        <v>2301483</v>
      </c>
      <c r="E60" s="26" t="s">
        <v>3358</v>
      </c>
      <c r="F60" s="74">
        <v>3600</v>
      </c>
    </row>
    <row r="61" spans="1:6" ht="13.5" thickBot="1" x14ac:dyDescent="0.25">
      <c r="A61" s="180"/>
      <c r="B61" s="181"/>
      <c r="C61" s="26" t="s">
        <v>3622</v>
      </c>
      <c r="D61" s="26">
        <v>2301485</v>
      </c>
      <c r="E61" s="26" t="s">
        <v>3358</v>
      </c>
      <c r="F61" s="74">
        <v>3600</v>
      </c>
    </row>
    <row r="62" spans="1:6" ht="13.5" thickBot="1" x14ac:dyDescent="0.25">
      <c r="A62" s="180"/>
      <c r="B62" s="181"/>
      <c r="C62" s="26" t="s">
        <v>3623</v>
      </c>
      <c r="D62" s="26">
        <v>2301289</v>
      </c>
      <c r="E62" s="26" t="s">
        <v>3358</v>
      </c>
      <c r="F62" s="74">
        <v>3600</v>
      </c>
    </row>
    <row r="63" spans="1:6" ht="13.5" thickBot="1" x14ac:dyDescent="0.25">
      <c r="A63" s="180"/>
      <c r="B63" s="181"/>
      <c r="C63" s="26" t="s">
        <v>3624</v>
      </c>
      <c r="D63" s="26">
        <v>2301488</v>
      </c>
      <c r="E63" s="26" t="s">
        <v>3358</v>
      </c>
      <c r="F63" s="74">
        <v>3600</v>
      </c>
    </row>
    <row r="64" spans="1:6" ht="13.5" thickBot="1" x14ac:dyDescent="0.25">
      <c r="A64" s="180"/>
      <c r="B64" s="181"/>
      <c r="C64" s="26" t="s">
        <v>3625</v>
      </c>
      <c r="D64" s="26">
        <v>2301293</v>
      </c>
      <c r="E64" s="26" t="s">
        <v>3358</v>
      </c>
      <c r="F64" s="74">
        <v>3600</v>
      </c>
    </row>
    <row r="65" spans="1:6" ht="13.5" thickBot="1" x14ac:dyDescent="0.25">
      <c r="A65" s="180"/>
      <c r="B65" s="181"/>
      <c r="C65" s="26" t="s">
        <v>3626</v>
      </c>
      <c r="D65" s="26">
        <v>2301296</v>
      </c>
      <c r="E65" s="26" t="s">
        <v>3358</v>
      </c>
      <c r="F65" s="74">
        <v>3600</v>
      </c>
    </row>
    <row r="66" spans="1:6" ht="13.5" thickBot="1" x14ac:dyDescent="0.25">
      <c r="A66" s="180"/>
      <c r="B66" s="181"/>
      <c r="C66" s="26" t="s">
        <v>3627</v>
      </c>
      <c r="D66" s="26">
        <v>2618293</v>
      </c>
      <c r="E66" s="26" t="s">
        <v>3358</v>
      </c>
      <c r="F66" s="74">
        <v>3600</v>
      </c>
    </row>
    <row r="67" spans="1:6" ht="13.5" thickBot="1" x14ac:dyDescent="0.25">
      <c r="A67" s="180"/>
      <c r="B67" s="181"/>
      <c r="C67" s="26" t="s">
        <v>3628</v>
      </c>
      <c r="D67" s="26">
        <v>2618305</v>
      </c>
      <c r="E67" s="26" t="s">
        <v>3358</v>
      </c>
      <c r="F67" s="74">
        <v>3600</v>
      </c>
    </row>
    <row r="68" spans="1:6" ht="13.5" thickBot="1" x14ac:dyDescent="0.25">
      <c r="A68" s="180"/>
      <c r="B68" s="181"/>
      <c r="C68" s="26" t="s">
        <v>3629</v>
      </c>
      <c r="D68" s="26">
        <v>2618317</v>
      </c>
      <c r="E68" s="26" t="s">
        <v>3358</v>
      </c>
      <c r="F68" s="74">
        <v>3600</v>
      </c>
    </row>
    <row r="69" spans="1:6" ht="13.5" thickBot="1" x14ac:dyDescent="0.25">
      <c r="A69" s="180"/>
      <c r="B69" s="181"/>
      <c r="C69" s="26" t="s">
        <v>3630</v>
      </c>
      <c r="D69" s="26">
        <v>2618325</v>
      </c>
      <c r="E69" s="26" t="s">
        <v>3358</v>
      </c>
      <c r="F69" s="74">
        <v>3600</v>
      </c>
    </row>
    <row r="70" spans="1:6" ht="14.45" customHeight="1" thickBot="1" x14ac:dyDescent="0.25">
      <c r="A70" s="180"/>
      <c r="B70" s="181"/>
      <c r="C70" s="26" t="s">
        <v>3631</v>
      </c>
      <c r="D70" s="26">
        <v>2618341</v>
      </c>
      <c r="E70" s="26" t="s">
        <v>3358</v>
      </c>
      <c r="F70" s="74">
        <v>3600</v>
      </c>
    </row>
    <row r="71" spans="1:6" ht="13.5" thickBot="1" x14ac:dyDescent="0.25">
      <c r="A71" s="180"/>
      <c r="B71" s="181"/>
      <c r="C71" s="26" t="s">
        <v>3632</v>
      </c>
      <c r="D71" s="26">
        <v>2618333</v>
      </c>
      <c r="E71" s="26" t="s">
        <v>3358</v>
      </c>
      <c r="F71" s="74">
        <v>3600</v>
      </c>
    </row>
    <row r="72" spans="1:6" ht="13.5" thickBot="1" x14ac:dyDescent="0.25">
      <c r="A72" s="180"/>
      <c r="B72" s="181"/>
      <c r="C72" s="26" t="s">
        <v>3633</v>
      </c>
      <c r="D72" s="26">
        <v>2618295</v>
      </c>
      <c r="E72" s="26" t="s">
        <v>3358</v>
      </c>
      <c r="F72" s="74">
        <v>3600</v>
      </c>
    </row>
    <row r="73" spans="1:6" ht="13.5" thickBot="1" x14ac:dyDescent="0.25">
      <c r="A73" s="180"/>
      <c r="B73" s="181"/>
      <c r="C73" s="26" t="s">
        <v>3634</v>
      </c>
      <c r="D73" s="26">
        <v>2618307</v>
      </c>
      <c r="E73" s="26" t="s">
        <v>3358</v>
      </c>
      <c r="F73" s="74">
        <v>3600</v>
      </c>
    </row>
    <row r="74" spans="1:6" ht="13.5" thickBot="1" x14ac:dyDescent="0.25">
      <c r="A74" s="180"/>
      <c r="B74" s="181"/>
      <c r="C74" s="26" t="s">
        <v>3635</v>
      </c>
      <c r="D74" s="26">
        <v>2618319</v>
      </c>
      <c r="E74" s="26" t="s">
        <v>3358</v>
      </c>
      <c r="F74" s="74">
        <v>3600</v>
      </c>
    </row>
    <row r="75" spans="1:6" ht="13.5" thickBot="1" x14ac:dyDescent="0.25">
      <c r="A75" s="180"/>
      <c r="B75" s="181"/>
      <c r="C75" s="26" t="s">
        <v>3636</v>
      </c>
      <c r="D75" s="26">
        <v>2618327</v>
      </c>
      <c r="E75" s="26" t="s">
        <v>3358</v>
      </c>
      <c r="F75" s="74">
        <v>3600</v>
      </c>
    </row>
    <row r="76" spans="1:6" ht="13.5" thickBot="1" x14ac:dyDescent="0.25">
      <c r="A76" s="180"/>
      <c r="B76" s="181"/>
      <c r="C76" s="26" t="s">
        <v>3637</v>
      </c>
      <c r="D76" s="26">
        <v>2618343</v>
      </c>
      <c r="E76" s="26" t="s">
        <v>3358</v>
      </c>
      <c r="F76" s="74">
        <v>3600</v>
      </c>
    </row>
    <row r="77" spans="1:6" ht="13.5" thickBot="1" x14ac:dyDescent="0.25">
      <c r="A77" s="220"/>
      <c r="B77" s="221"/>
      <c r="C77" s="26" t="s">
        <v>3638</v>
      </c>
      <c r="D77" s="26">
        <v>2618335</v>
      </c>
      <c r="E77" s="26" t="s">
        <v>3358</v>
      </c>
      <c r="F77" s="74">
        <v>3600</v>
      </c>
    </row>
    <row r="78" spans="1:6" ht="13.15" customHeight="1" x14ac:dyDescent="0.2"/>
    <row r="79" spans="1:6" ht="13.15" customHeight="1" x14ac:dyDescent="0.2"/>
    <row r="80" spans="1:6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9:B9"/>
    <mergeCell ref="A10:B77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0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B1A2-7FA0-4917-9271-6E35CEEA126F}">
  <sheetPr codeName="Foglio29">
    <pageSetUpPr fitToPage="1"/>
  </sheetPr>
  <dimension ref="A1:W33"/>
  <sheetViews>
    <sheetView view="pageBreakPreview" zoomScale="80" zoomScaleNormal="80" zoomScaleSheetLayoutView="80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H14" sqref="H14:H21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23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23" ht="20.100000000000001" customHeight="1" x14ac:dyDescent="0.2">
      <c r="A2" s="122">
        <v>15</v>
      </c>
      <c r="B2" s="122" t="s">
        <v>75</v>
      </c>
      <c r="C2" s="124" t="s">
        <v>27</v>
      </c>
      <c r="D2" s="123" t="s">
        <v>14</v>
      </c>
      <c r="E2" s="118">
        <v>1198</v>
      </c>
      <c r="F2" s="125">
        <f>ROUND(3953400,2)</f>
        <v>3953400</v>
      </c>
      <c r="G2" s="5">
        <v>1</v>
      </c>
      <c r="H2" s="11" t="s">
        <v>56</v>
      </c>
      <c r="I2" s="14" t="s">
        <v>3569</v>
      </c>
      <c r="J2" s="6">
        <v>1780</v>
      </c>
      <c r="K2" s="6">
        <v>2132440</v>
      </c>
      <c r="L2" s="10">
        <v>0.46060606060606063</v>
      </c>
    </row>
    <row r="3" spans="1:23" ht="20.100000000000001" customHeight="1" x14ac:dyDescent="0.2">
      <c r="A3" s="122"/>
      <c r="B3" s="122"/>
      <c r="C3" s="124"/>
      <c r="D3" s="123"/>
      <c r="E3" s="120"/>
      <c r="F3" s="125"/>
      <c r="G3" s="5">
        <v>2</v>
      </c>
      <c r="H3" s="11" t="s">
        <v>54</v>
      </c>
      <c r="I3" s="14" t="s">
        <v>3570</v>
      </c>
      <c r="J3" s="9">
        <v>3229.41</v>
      </c>
      <c r="K3" s="6">
        <v>3868833.1799999997</v>
      </c>
      <c r="L3" s="10">
        <v>2.1390909090909165E-2</v>
      </c>
    </row>
    <row r="4" spans="1:23" ht="20.100000000000001" customHeight="1" x14ac:dyDescent="0.2">
      <c r="A4" s="122"/>
      <c r="B4" s="122"/>
      <c r="C4" s="124"/>
      <c r="D4" s="123"/>
      <c r="E4" s="119"/>
      <c r="F4" s="125"/>
      <c r="G4" s="5">
        <v>3</v>
      </c>
      <c r="H4" s="11" t="s">
        <v>43</v>
      </c>
      <c r="I4" s="14" t="s">
        <v>3689</v>
      </c>
      <c r="J4" s="9">
        <v>1900</v>
      </c>
      <c r="K4" s="6">
        <v>2276200</v>
      </c>
      <c r="L4" s="10">
        <v>0.42424242424242425</v>
      </c>
    </row>
    <row r="7" spans="1:23" x14ac:dyDescent="0.2"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</row>
    <row r="8" spans="1:23" ht="13.5" thickBot="1" x14ac:dyDescent="0.25">
      <c r="H8" s="109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</row>
    <row r="9" spans="1:23" x14ac:dyDescent="0.2">
      <c r="A9" s="224" t="s">
        <v>34</v>
      </c>
      <c r="B9" s="225"/>
      <c r="C9" s="224" t="s">
        <v>87</v>
      </c>
      <c r="D9" s="225"/>
      <c r="E9" s="224" t="s">
        <v>88</v>
      </c>
      <c r="F9" s="225"/>
      <c r="G9" s="17" t="s">
        <v>89</v>
      </c>
      <c r="H9" s="109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3" ht="15" x14ac:dyDescent="0.25">
      <c r="A10" s="136" t="s">
        <v>3639</v>
      </c>
      <c r="B10" s="137"/>
      <c r="C10" s="79" t="s">
        <v>3640</v>
      </c>
      <c r="D10" s="79" t="s">
        <v>3641</v>
      </c>
      <c r="E10" s="80">
        <v>2694536</v>
      </c>
      <c r="F10" s="80">
        <v>2694560</v>
      </c>
      <c r="G10" s="222" t="s">
        <v>3642</v>
      </c>
      <c r="H10" s="109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1:23" ht="15" x14ac:dyDescent="0.25">
      <c r="A11" s="138"/>
      <c r="B11" s="139"/>
      <c r="C11" s="79" t="s">
        <v>3643</v>
      </c>
      <c r="D11" s="79" t="s">
        <v>3644</v>
      </c>
      <c r="E11" s="80">
        <v>2694537</v>
      </c>
      <c r="F11" s="80">
        <v>2694561</v>
      </c>
      <c r="G11" s="214"/>
      <c r="H11" s="109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3" ht="15" x14ac:dyDescent="0.25">
      <c r="A12" s="138"/>
      <c r="B12" s="139"/>
      <c r="C12" s="79" t="s">
        <v>3645</v>
      </c>
      <c r="D12" s="79" t="s">
        <v>3646</v>
      </c>
      <c r="E12" s="80">
        <v>2694538</v>
      </c>
      <c r="F12" s="80">
        <v>2694562</v>
      </c>
      <c r="G12" s="214"/>
      <c r="H12" s="109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1:23" ht="15" x14ac:dyDescent="0.25">
      <c r="A13" s="138"/>
      <c r="B13" s="139"/>
      <c r="C13" s="79" t="s">
        <v>3647</v>
      </c>
      <c r="D13" s="79" t="s">
        <v>3648</v>
      </c>
      <c r="E13" s="80">
        <v>2694539</v>
      </c>
      <c r="F13" s="80">
        <v>2694563</v>
      </c>
      <c r="G13" s="214"/>
      <c r="H13" s="109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3" ht="15" x14ac:dyDescent="0.25">
      <c r="A14" s="138"/>
      <c r="B14" s="139"/>
      <c r="C14" s="79" t="s">
        <v>3649</v>
      </c>
      <c r="D14" s="79" t="s">
        <v>3650</v>
      </c>
      <c r="E14" s="80">
        <v>2694540</v>
      </c>
      <c r="F14" s="80">
        <v>2694564</v>
      </c>
      <c r="G14" s="214"/>
      <c r="H14" s="109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3" ht="15" x14ac:dyDescent="0.25">
      <c r="A15" s="138"/>
      <c r="B15" s="139"/>
      <c r="C15" s="79" t="s">
        <v>3651</v>
      </c>
      <c r="D15" s="79" t="s">
        <v>3652</v>
      </c>
      <c r="E15" s="80">
        <v>2694541</v>
      </c>
      <c r="F15" s="80">
        <v>2694565</v>
      </c>
      <c r="G15" s="214"/>
      <c r="H15" s="109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1:23" ht="15" x14ac:dyDescent="0.25">
      <c r="A16" s="138"/>
      <c r="B16" s="139"/>
      <c r="C16" s="79" t="s">
        <v>3653</v>
      </c>
      <c r="D16" s="79" t="s">
        <v>3654</v>
      </c>
      <c r="E16" s="80">
        <v>2694542</v>
      </c>
      <c r="F16" s="80">
        <v>2694566</v>
      </c>
      <c r="G16" s="214"/>
      <c r="H16" s="109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1:23" ht="15" x14ac:dyDescent="0.25">
      <c r="A17" s="138"/>
      <c r="B17" s="139"/>
      <c r="C17" s="79" t="s">
        <v>3655</v>
      </c>
      <c r="D17" s="79" t="s">
        <v>3656</v>
      </c>
      <c r="E17" s="80">
        <v>2694543</v>
      </c>
      <c r="F17" s="80">
        <v>2694567</v>
      </c>
      <c r="G17" s="214"/>
      <c r="H17" s="109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spans="1:23" ht="15" x14ac:dyDescent="0.25">
      <c r="A18" s="138"/>
      <c r="B18" s="139"/>
      <c r="C18" s="79" t="s">
        <v>3657</v>
      </c>
      <c r="D18" s="79" t="s">
        <v>3658</v>
      </c>
      <c r="E18" s="80">
        <v>2694544</v>
      </c>
      <c r="F18" s="80">
        <v>2694568</v>
      </c>
      <c r="G18" s="214"/>
      <c r="H18" s="109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spans="1:23" ht="15" x14ac:dyDescent="0.25">
      <c r="A19" s="138"/>
      <c r="B19" s="139"/>
      <c r="C19" s="79" t="s">
        <v>3659</v>
      </c>
      <c r="D19" s="79" t="s">
        <v>3660</v>
      </c>
      <c r="E19" s="80">
        <v>2694545</v>
      </c>
      <c r="F19" s="80">
        <v>2694545</v>
      </c>
      <c r="G19" s="214"/>
      <c r="H19" s="109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spans="1:23" ht="15" x14ac:dyDescent="0.25">
      <c r="A20" s="138"/>
      <c r="B20" s="139"/>
      <c r="C20" s="79" t="s">
        <v>3661</v>
      </c>
      <c r="D20" s="79" t="s">
        <v>3662</v>
      </c>
      <c r="E20" s="80">
        <v>2694546</v>
      </c>
      <c r="F20" s="80">
        <v>2694570</v>
      </c>
      <c r="G20" s="214"/>
      <c r="H20" s="109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</row>
    <row r="21" spans="1:23" ht="15" x14ac:dyDescent="0.25">
      <c r="A21" s="138"/>
      <c r="B21" s="139"/>
      <c r="C21" s="79" t="s">
        <v>3663</v>
      </c>
      <c r="D21" s="79" t="s">
        <v>3664</v>
      </c>
      <c r="E21" s="80">
        <v>2694547</v>
      </c>
      <c r="F21" s="80">
        <v>2694571</v>
      </c>
      <c r="G21" s="214"/>
      <c r="H21" s="109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spans="1:23" ht="15" x14ac:dyDescent="0.25">
      <c r="A22" s="138"/>
      <c r="B22" s="139"/>
      <c r="C22" s="79" t="s">
        <v>3665</v>
      </c>
      <c r="D22" s="79" t="s">
        <v>3666</v>
      </c>
      <c r="E22" s="80">
        <v>2694548</v>
      </c>
      <c r="F22" s="80">
        <v>2694572</v>
      </c>
      <c r="G22" s="214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</row>
    <row r="23" spans="1:23" ht="15" x14ac:dyDescent="0.25">
      <c r="A23" s="138"/>
      <c r="B23" s="139"/>
      <c r="C23" s="79" t="s">
        <v>3667</v>
      </c>
      <c r="D23" s="79" t="s">
        <v>3668</v>
      </c>
      <c r="E23" s="80">
        <v>2694549</v>
      </c>
      <c r="F23" s="80">
        <v>2694573</v>
      </c>
      <c r="G23" s="214"/>
    </row>
    <row r="24" spans="1:23" ht="15" x14ac:dyDescent="0.25">
      <c r="A24" s="138"/>
      <c r="B24" s="139"/>
      <c r="C24" s="79" t="s">
        <v>3669</v>
      </c>
      <c r="D24" s="79" t="s">
        <v>3670</v>
      </c>
      <c r="E24" s="80">
        <v>2694550</v>
      </c>
      <c r="F24" s="80">
        <v>2694574</v>
      </c>
      <c r="G24" s="214"/>
    </row>
    <row r="25" spans="1:23" ht="15" x14ac:dyDescent="0.25">
      <c r="A25" s="138"/>
      <c r="B25" s="139"/>
      <c r="C25" s="79" t="s">
        <v>3671</v>
      </c>
      <c r="D25" s="79" t="s">
        <v>3672</v>
      </c>
      <c r="E25" s="80">
        <v>2694551</v>
      </c>
      <c r="F25" s="80">
        <v>2694575</v>
      </c>
      <c r="G25" s="214"/>
    </row>
    <row r="26" spans="1:23" ht="15" x14ac:dyDescent="0.25">
      <c r="A26" s="138"/>
      <c r="B26" s="139"/>
      <c r="C26" s="79" t="s">
        <v>3673</v>
      </c>
      <c r="D26" s="79" t="s">
        <v>3674</v>
      </c>
      <c r="E26" s="80">
        <v>2694552</v>
      </c>
      <c r="F26" s="80">
        <v>2694576</v>
      </c>
      <c r="G26" s="214"/>
    </row>
    <row r="27" spans="1:23" ht="15" x14ac:dyDescent="0.25">
      <c r="A27" s="138"/>
      <c r="B27" s="139"/>
      <c r="C27" s="79" t="s">
        <v>3675</v>
      </c>
      <c r="D27" s="79" t="s">
        <v>3676</v>
      </c>
      <c r="E27" s="80">
        <v>2694553</v>
      </c>
      <c r="F27" s="80">
        <v>2694577</v>
      </c>
      <c r="G27" s="214"/>
    </row>
    <row r="28" spans="1:23" ht="15" x14ac:dyDescent="0.25">
      <c r="A28" s="138"/>
      <c r="B28" s="139"/>
      <c r="C28" s="79" t="s">
        <v>3677</v>
      </c>
      <c r="D28" s="79" t="s">
        <v>3678</v>
      </c>
      <c r="E28" s="80">
        <v>2694554</v>
      </c>
      <c r="F28" s="80">
        <v>2694578</v>
      </c>
      <c r="G28" s="214"/>
    </row>
    <row r="29" spans="1:23" ht="15" x14ac:dyDescent="0.25">
      <c r="A29" s="138"/>
      <c r="B29" s="139"/>
      <c r="C29" s="79" t="s">
        <v>3679</v>
      </c>
      <c r="D29" s="79" t="s">
        <v>3680</v>
      </c>
      <c r="E29" s="80">
        <v>2694555</v>
      </c>
      <c r="F29" s="80">
        <v>2694579</v>
      </c>
      <c r="G29" s="214"/>
    </row>
    <row r="30" spans="1:23" ht="15" x14ac:dyDescent="0.25">
      <c r="A30" s="138"/>
      <c r="B30" s="139"/>
      <c r="C30" s="79" t="s">
        <v>3681</v>
      </c>
      <c r="D30" s="79" t="s">
        <v>3682</v>
      </c>
      <c r="E30" s="80">
        <v>2694556</v>
      </c>
      <c r="F30" s="80">
        <v>2694580</v>
      </c>
      <c r="G30" s="214"/>
    </row>
    <row r="31" spans="1:23" ht="15" x14ac:dyDescent="0.25">
      <c r="A31" s="138"/>
      <c r="B31" s="139"/>
      <c r="C31" s="79" t="s">
        <v>3683</v>
      </c>
      <c r="D31" s="79" t="s">
        <v>3684</v>
      </c>
      <c r="E31" s="80">
        <v>2694557</v>
      </c>
      <c r="F31" s="80">
        <v>2694581</v>
      </c>
      <c r="G31" s="214"/>
    </row>
    <row r="32" spans="1:23" ht="15" x14ac:dyDescent="0.25">
      <c r="A32" s="138"/>
      <c r="B32" s="139"/>
      <c r="C32" s="79" t="s">
        <v>3685</v>
      </c>
      <c r="D32" s="79" t="s">
        <v>3686</v>
      </c>
      <c r="E32" s="80">
        <v>2694558</v>
      </c>
      <c r="F32" s="80">
        <v>2694582</v>
      </c>
      <c r="G32" s="214"/>
    </row>
    <row r="33" spans="1:7" ht="15" x14ac:dyDescent="0.25">
      <c r="A33" s="140"/>
      <c r="B33" s="141"/>
      <c r="C33" s="79" t="s">
        <v>3687</v>
      </c>
      <c r="D33" s="79" t="s">
        <v>3688</v>
      </c>
      <c r="E33" s="80">
        <v>2694559</v>
      </c>
      <c r="F33" s="80">
        <v>2694583</v>
      </c>
      <c r="G33" s="223"/>
    </row>
  </sheetData>
  <sheetProtection formatCells="0" formatColumns="0" formatRows="0" insertColumns="0" insertRows="0" insertHyperlinks="0" deleteColumns="0" deleteRows="0" sort="0" autoFilter="0" pivotTables="0"/>
  <mergeCells count="11">
    <mergeCell ref="G10:G33"/>
    <mergeCell ref="E9:F9"/>
    <mergeCell ref="C9:D9"/>
    <mergeCell ref="A10:B33"/>
    <mergeCell ref="A9:B9"/>
    <mergeCell ref="F2:F4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08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2994-76BC-4BAD-A215-13DE7C1805D3}">
  <sheetPr codeName="Foglio30">
    <pageSetUpPr fitToPage="1"/>
  </sheetPr>
  <dimension ref="A1:L23"/>
  <sheetViews>
    <sheetView view="pageBreakPreview" zoomScale="80" zoomScaleNormal="80" zoomScaleSheetLayoutView="80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I15" sqref="I15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16</v>
      </c>
      <c r="B2" s="122" t="s">
        <v>76</v>
      </c>
      <c r="C2" s="124" t="s">
        <v>16</v>
      </c>
      <c r="D2" s="123" t="s">
        <v>14</v>
      </c>
      <c r="E2" s="118">
        <v>698</v>
      </c>
      <c r="F2" s="125">
        <f>ROUND(698000,2)</f>
        <v>698000</v>
      </c>
      <c r="G2" s="5">
        <v>1</v>
      </c>
      <c r="H2" s="11" t="s">
        <v>40</v>
      </c>
      <c r="I2" s="14" t="s">
        <v>3727</v>
      </c>
      <c r="J2" s="9">
        <v>840</v>
      </c>
      <c r="K2" s="6">
        <v>586320</v>
      </c>
      <c r="L2" s="10">
        <v>0.16</v>
      </c>
    </row>
    <row r="3" spans="1:12" ht="20.100000000000001" customHeight="1" x14ac:dyDescent="0.2">
      <c r="A3" s="122"/>
      <c r="B3" s="122"/>
      <c r="C3" s="124"/>
      <c r="D3" s="123"/>
      <c r="E3" s="119"/>
      <c r="F3" s="125"/>
      <c r="G3" s="5">
        <v>2</v>
      </c>
      <c r="H3" s="11" t="s">
        <v>57</v>
      </c>
      <c r="I3" s="14" t="s">
        <v>3690</v>
      </c>
      <c r="J3" s="6">
        <v>950</v>
      </c>
      <c r="K3" s="6">
        <v>663100</v>
      </c>
      <c r="L3" s="10">
        <v>0.05</v>
      </c>
    </row>
    <row r="5" spans="1:12" ht="13.5" thickBot="1" x14ac:dyDescent="0.25"/>
    <row r="6" spans="1:12" ht="13.5" thickBot="1" x14ac:dyDescent="0.25">
      <c r="A6" s="184" t="s">
        <v>34</v>
      </c>
      <c r="B6" s="185"/>
      <c r="C6" s="42" t="s">
        <v>87</v>
      </c>
      <c r="D6" s="42" t="s">
        <v>88</v>
      </c>
      <c r="E6" s="19" t="s">
        <v>89</v>
      </c>
    </row>
    <row r="7" spans="1:12" ht="16.149999999999999" customHeight="1" thickBot="1" x14ac:dyDescent="0.25">
      <c r="A7" s="226" t="s">
        <v>3727</v>
      </c>
      <c r="B7" s="227"/>
      <c r="C7" s="111" t="s">
        <v>3728</v>
      </c>
      <c r="D7" s="111">
        <v>1171266</v>
      </c>
      <c r="E7" s="81" t="s">
        <v>3729</v>
      </c>
    </row>
    <row r="8" spans="1:12" ht="16.149999999999999" customHeight="1" thickBot="1" x14ac:dyDescent="0.25">
      <c r="A8" s="228"/>
      <c r="B8" s="229"/>
      <c r="C8" s="111" t="s">
        <v>3730</v>
      </c>
      <c r="D8" s="111">
        <v>1171290</v>
      </c>
      <c r="E8" s="81" t="s">
        <v>3729</v>
      </c>
    </row>
    <row r="9" spans="1:12" ht="16.149999999999999" customHeight="1" thickBot="1" x14ac:dyDescent="0.25">
      <c r="A9" s="228"/>
      <c r="B9" s="229"/>
      <c r="C9" s="111" t="s">
        <v>3731</v>
      </c>
      <c r="D9" s="111">
        <v>1171291</v>
      </c>
      <c r="E9" s="81" t="s">
        <v>3729</v>
      </c>
    </row>
    <row r="10" spans="1:12" ht="16.149999999999999" customHeight="1" thickBot="1" x14ac:dyDescent="0.25">
      <c r="A10" s="228"/>
      <c r="B10" s="229"/>
      <c r="C10" s="111" t="s">
        <v>3732</v>
      </c>
      <c r="D10" s="111">
        <v>1171292</v>
      </c>
      <c r="E10" s="81" t="s">
        <v>3729</v>
      </c>
    </row>
    <row r="11" spans="1:12" ht="16.149999999999999" customHeight="1" thickBot="1" x14ac:dyDescent="0.25">
      <c r="A11" s="228"/>
      <c r="B11" s="229"/>
      <c r="C11" s="111" t="s">
        <v>3733</v>
      </c>
      <c r="D11" s="111">
        <v>1171294</v>
      </c>
      <c r="E11" s="81" t="s">
        <v>3729</v>
      </c>
    </row>
    <row r="12" spans="1:12" ht="16.149999999999999" customHeight="1" thickBot="1" x14ac:dyDescent="0.25">
      <c r="A12" s="228"/>
      <c r="B12" s="229"/>
      <c r="C12" s="111" t="s">
        <v>3734</v>
      </c>
      <c r="D12" s="111">
        <v>1171296</v>
      </c>
      <c r="E12" s="81" t="s">
        <v>3729</v>
      </c>
    </row>
    <row r="13" spans="1:12" ht="16.149999999999999" customHeight="1" thickBot="1" x14ac:dyDescent="0.25">
      <c r="A13" s="228"/>
      <c r="B13" s="229"/>
      <c r="C13" s="111" t="s">
        <v>3735</v>
      </c>
      <c r="D13" s="111">
        <v>1171298</v>
      </c>
      <c r="E13" s="81" t="s">
        <v>3729</v>
      </c>
    </row>
    <row r="14" spans="1:12" ht="16.149999999999999" customHeight="1" thickBot="1" x14ac:dyDescent="0.25">
      <c r="A14" s="228"/>
      <c r="B14" s="229"/>
      <c r="C14" s="111" t="s">
        <v>3736</v>
      </c>
      <c r="D14" s="111">
        <v>1171300</v>
      </c>
      <c r="E14" s="81" t="s">
        <v>3729</v>
      </c>
    </row>
    <row r="15" spans="1:12" ht="16.149999999999999" customHeight="1" thickBot="1" x14ac:dyDescent="0.25">
      <c r="A15" s="228"/>
      <c r="B15" s="229"/>
      <c r="C15" s="111" t="s">
        <v>3737</v>
      </c>
      <c r="D15" s="111">
        <v>1171301</v>
      </c>
      <c r="E15" s="81" t="s">
        <v>3729</v>
      </c>
    </row>
    <row r="16" spans="1:12" ht="16.149999999999999" customHeight="1" thickBot="1" x14ac:dyDescent="0.25">
      <c r="A16" s="228"/>
      <c r="B16" s="229"/>
      <c r="C16" s="111" t="s">
        <v>3738</v>
      </c>
      <c r="D16" s="111">
        <v>1171302</v>
      </c>
      <c r="E16" s="81" t="s">
        <v>3729</v>
      </c>
    </row>
    <row r="17" spans="1:5" ht="16.149999999999999" customHeight="1" thickBot="1" x14ac:dyDescent="0.25">
      <c r="A17" s="228"/>
      <c r="B17" s="229"/>
      <c r="C17" s="111" t="s">
        <v>3739</v>
      </c>
      <c r="D17" s="111">
        <v>1171304</v>
      </c>
      <c r="E17" s="81" t="s">
        <v>3729</v>
      </c>
    </row>
    <row r="18" spans="1:5" ht="16.149999999999999" customHeight="1" thickBot="1" x14ac:dyDescent="0.25">
      <c r="A18" s="228"/>
      <c r="B18" s="229"/>
      <c r="C18" s="111" t="s">
        <v>3740</v>
      </c>
      <c r="D18" s="111">
        <v>1171306</v>
      </c>
      <c r="E18" s="81" t="s">
        <v>3729</v>
      </c>
    </row>
    <row r="19" spans="1:5" ht="16.149999999999999" customHeight="1" thickBot="1" x14ac:dyDescent="0.25">
      <c r="A19" s="228"/>
      <c r="B19" s="229"/>
      <c r="C19" s="111" t="s">
        <v>3741</v>
      </c>
      <c r="D19" s="111">
        <v>1171308</v>
      </c>
      <c r="E19" s="81" t="s">
        <v>3729</v>
      </c>
    </row>
    <row r="20" spans="1:5" ht="16.149999999999999" customHeight="1" thickBot="1" x14ac:dyDescent="0.25">
      <c r="A20" s="228"/>
      <c r="B20" s="229"/>
      <c r="C20" s="111" t="s">
        <v>3742</v>
      </c>
      <c r="D20" s="111">
        <v>1171310</v>
      </c>
      <c r="E20" s="81" t="s">
        <v>3729</v>
      </c>
    </row>
    <row r="21" spans="1:5" ht="16.149999999999999" customHeight="1" thickBot="1" x14ac:dyDescent="0.25">
      <c r="A21" s="228"/>
      <c r="B21" s="229"/>
      <c r="C21" s="111" t="s">
        <v>3743</v>
      </c>
      <c r="D21" s="111">
        <v>1171311</v>
      </c>
      <c r="E21" s="81" t="s">
        <v>3729</v>
      </c>
    </row>
    <row r="22" spans="1:5" ht="16.149999999999999" customHeight="1" thickBot="1" x14ac:dyDescent="0.25">
      <c r="A22" s="228"/>
      <c r="B22" s="229"/>
      <c r="C22" s="111" t="s">
        <v>3744</v>
      </c>
      <c r="D22" s="111">
        <v>1171312</v>
      </c>
      <c r="E22" s="81" t="s">
        <v>3729</v>
      </c>
    </row>
    <row r="23" spans="1:5" ht="16.149999999999999" customHeight="1" thickBot="1" x14ac:dyDescent="0.25">
      <c r="A23" s="230"/>
      <c r="B23" s="231"/>
      <c r="C23" s="111" t="s">
        <v>3745</v>
      </c>
      <c r="D23" s="111">
        <v>1171313</v>
      </c>
      <c r="E23" s="81" t="s">
        <v>3729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6:B6"/>
    <mergeCell ref="A7:B2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CC28-9ED7-43D3-9F32-23BF85AFA930}">
  <sheetPr codeName="Foglio56">
    <pageSetUpPr fitToPage="1"/>
  </sheetPr>
  <dimension ref="A1:L2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22" sqref="F2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16</v>
      </c>
      <c r="B2" s="122" t="s">
        <v>76</v>
      </c>
      <c r="C2" s="124" t="s">
        <v>16</v>
      </c>
      <c r="D2" s="123" t="s">
        <v>14</v>
      </c>
      <c r="E2" s="118">
        <v>698</v>
      </c>
      <c r="F2" s="125">
        <f>ROUND(698000,2)</f>
        <v>698000</v>
      </c>
      <c r="G2" s="5">
        <v>1</v>
      </c>
      <c r="H2" s="11" t="s">
        <v>40</v>
      </c>
      <c r="I2" s="14" t="s">
        <v>3727</v>
      </c>
      <c r="J2" s="9">
        <v>840</v>
      </c>
      <c r="K2" s="6">
        <v>586320</v>
      </c>
      <c r="L2" s="10">
        <v>0.16</v>
      </c>
    </row>
    <row r="3" spans="1:12" ht="20.100000000000001" customHeight="1" x14ac:dyDescent="0.2">
      <c r="A3" s="122"/>
      <c r="B3" s="122"/>
      <c r="C3" s="124"/>
      <c r="D3" s="123"/>
      <c r="E3" s="119"/>
      <c r="F3" s="125"/>
      <c r="G3" s="5">
        <v>2</v>
      </c>
      <c r="H3" s="11" t="s">
        <v>57</v>
      </c>
      <c r="I3" s="14" t="s">
        <v>3690</v>
      </c>
      <c r="J3" s="6">
        <v>950</v>
      </c>
      <c r="K3" s="6">
        <v>663100</v>
      </c>
      <c r="L3" s="10">
        <v>0.05</v>
      </c>
    </row>
    <row r="5" spans="1:12" ht="13.5" thickBot="1" x14ac:dyDescent="0.25"/>
    <row r="6" spans="1:12" ht="13.5" thickBot="1" x14ac:dyDescent="0.25">
      <c r="A6" s="113" t="s">
        <v>34</v>
      </c>
      <c r="B6" s="114"/>
      <c r="C6" s="18" t="s">
        <v>87</v>
      </c>
      <c r="D6" s="18" t="s">
        <v>88</v>
      </c>
      <c r="E6" s="19" t="s">
        <v>89</v>
      </c>
    </row>
    <row r="7" spans="1:12" ht="13.5" thickBot="1" x14ac:dyDescent="0.25">
      <c r="A7" s="112" t="s">
        <v>3690</v>
      </c>
      <c r="B7" s="112" t="s">
        <v>3690</v>
      </c>
      <c r="C7" s="26" t="s">
        <v>3691</v>
      </c>
      <c r="D7" s="26" t="s">
        <v>3692</v>
      </c>
      <c r="E7" s="26" t="s">
        <v>2837</v>
      </c>
    </row>
    <row r="8" spans="1:12" ht="13.5" thickBot="1" x14ac:dyDescent="0.25">
      <c r="A8" s="112" t="s">
        <v>3690</v>
      </c>
      <c r="B8" s="112" t="s">
        <v>3690</v>
      </c>
      <c r="C8" s="26" t="s">
        <v>3693</v>
      </c>
      <c r="D8" s="26" t="s">
        <v>3694</v>
      </c>
      <c r="E8" s="26" t="s">
        <v>2837</v>
      </c>
    </row>
    <row r="9" spans="1:12" ht="13.5" thickBot="1" x14ac:dyDescent="0.25">
      <c r="A9" s="112" t="s">
        <v>3690</v>
      </c>
      <c r="B9" s="112" t="s">
        <v>3690</v>
      </c>
      <c r="C9" s="26" t="s">
        <v>3695</v>
      </c>
      <c r="D9" s="26" t="s">
        <v>3696</v>
      </c>
      <c r="E9" s="26" t="s">
        <v>2837</v>
      </c>
    </row>
    <row r="10" spans="1:12" ht="13.5" thickBot="1" x14ac:dyDescent="0.25">
      <c r="A10" s="112" t="s">
        <v>3690</v>
      </c>
      <c r="B10" s="112" t="s">
        <v>3690</v>
      </c>
      <c r="C10" s="26" t="s">
        <v>3697</v>
      </c>
      <c r="D10" s="26" t="s">
        <v>3698</v>
      </c>
      <c r="E10" s="26" t="s">
        <v>2837</v>
      </c>
    </row>
    <row r="11" spans="1:12" ht="13.5" thickBot="1" x14ac:dyDescent="0.25">
      <c r="A11" s="112" t="s">
        <v>3690</v>
      </c>
      <c r="B11" s="112" t="s">
        <v>3690</v>
      </c>
      <c r="C11" s="26" t="s">
        <v>3699</v>
      </c>
      <c r="D11" s="26" t="s">
        <v>3700</v>
      </c>
      <c r="E11" s="26" t="s">
        <v>2837</v>
      </c>
    </row>
    <row r="12" spans="1:12" ht="13.5" thickBot="1" x14ac:dyDescent="0.25">
      <c r="A12" s="112" t="s">
        <v>3690</v>
      </c>
      <c r="B12" s="112" t="s">
        <v>3690</v>
      </c>
      <c r="C12" s="26" t="s">
        <v>3701</v>
      </c>
      <c r="D12" s="26" t="s">
        <v>3702</v>
      </c>
      <c r="E12" s="26" t="s">
        <v>2837</v>
      </c>
    </row>
    <row r="13" spans="1:12" ht="13.5" thickBot="1" x14ac:dyDescent="0.25">
      <c r="A13" s="112" t="s">
        <v>3690</v>
      </c>
      <c r="B13" s="112" t="s">
        <v>3690</v>
      </c>
      <c r="C13" s="26" t="s">
        <v>3703</v>
      </c>
      <c r="D13" s="26" t="s">
        <v>3704</v>
      </c>
      <c r="E13" s="26" t="s">
        <v>2837</v>
      </c>
    </row>
    <row r="14" spans="1:12" ht="13.5" thickBot="1" x14ac:dyDescent="0.25">
      <c r="A14" s="112" t="s">
        <v>3690</v>
      </c>
      <c r="B14" s="112" t="s">
        <v>3690</v>
      </c>
      <c r="C14" s="26" t="s">
        <v>3705</v>
      </c>
      <c r="D14" s="26" t="s">
        <v>3706</v>
      </c>
      <c r="E14" s="26" t="s">
        <v>2837</v>
      </c>
    </row>
    <row r="15" spans="1:12" ht="13.5" thickBot="1" x14ac:dyDescent="0.25">
      <c r="A15" s="112" t="s">
        <v>3690</v>
      </c>
      <c r="B15" s="112" t="s">
        <v>3690</v>
      </c>
      <c r="C15" s="26" t="s">
        <v>3707</v>
      </c>
      <c r="D15" s="26" t="s">
        <v>3708</v>
      </c>
      <c r="E15" s="26" t="s">
        <v>2837</v>
      </c>
    </row>
    <row r="16" spans="1:12" ht="13.5" thickBot="1" x14ac:dyDescent="0.25">
      <c r="A16" s="112" t="s">
        <v>3690</v>
      </c>
      <c r="B16" s="112" t="s">
        <v>3690</v>
      </c>
      <c r="C16" s="26" t="s">
        <v>3709</v>
      </c>
      <c r="D16" s="26" t="s">
        <v>3710</v>
      </c>
      <c r="E16" s="26" t="s">
        <v>2837</v>
      </c>
    </row>
    <row r="17" spans="1:5" ht="13.5" thickBot="1" x14ac:dyDescent="0.25">
      <c r="A17" s="112" t="s">
        <v>3690</v>
      </c>
      <c r="B17" s="112" t="s">
        <v>3690</v>
      </c>
      <c r="C17" s="26" t="s">
        <v>3711</v>
      </c>
      <c r="D17" s="26" t="s">
        <v>3712</v>
      </c>
      <c r="E17" s="26" t="s">
        <v>2837</v>
      </c>
    </row>
    <row r="18" spans="1:5" ht="13.5" thickBot="1" x14ac:dyDescent="0.25">
      <c r="A18" s="112" t="s">
        <v>3690</v>
      </c>
      <c r="B18" s="112" t="s">
        <v>3690</v>
      </c>
      <c r="C18" s="26" t="s">
        <v>3713</v>
      </c>
      <c r="D18" s="26" t="s">
        <v>3714</v>
      </c>
      <c r="E18" s="26" t="s">
        <v>2837</v>
      </c>
    </row>
    <row r="19" spans="1:5" ht="13.5" thickBot="1" x14ac:dyDescent="0.25">
      <c r="A19" s="112" t="s">
        <v>3690</v>
      </c>
      <c r="B19" s="112" t="s">
        <v>3690</v>
      </c>
      <c r="C19" s="26" t="s">
        <v>3715</v>
      </c>
      <c r="D19" s="26" t="s">
        <v>3716</v>
      </c>
      <c r="E19" s="26" t="s">
        <v>2837</v>
      </c>
    </row>
    <row r="20" spans="1:5" ht="13.5" thickBot="1" x14ac:dyDescent="0.25">
      <c r="A20" s="112" t="s">
        <v>3690</v>
      </c>
      <c r="B20" s="112" t="s">
        <v>3690</v>
      </c>
      <c r="C20" s="26" t="s">
        <v>3717</v>
      </c>
      <c r="D20" s="26" t="s">
        <v>3718</v>
      </c>
      <c r="E20" s="26" t="s">
        <v>2837</v>
      </c>
    </row>
    <row r="21" spans="1:5" ht="13.5" thickBot="1" x14ac:dyDescent="0.25">
      <c r="A21" s="112" t="s">
        <v>3690</v>
      </c>
      <c r="B21" s="112" t="s">
        <v>3690</v>
      </c>
      <c r="C21" s="26" t="s">
        <v>3719</v>
      </c>
      <c r="D21" s="26" t="s">
        <v>3720</v>
      </c>
      <c r="E21" s="26" t="s">
        <v>2837</v>
      </c>
    </row>
    <row r="22" spans="1:5" ht="13.5" thickBot="1" x14ac:dyDescent="0.25">
      <c r="A22" s="112" t="s">
        <v>3690</v>
      </c>
      <c r="B22" s="112" t="s">
        <v>3690</v>
      </c>
      <c r="C22" s="26" t="s">
        <v>3721</v>
      </c>
      <c r="D22" s="26" t="s">
        <v>3722</v>
      </c>
      <c r="E22" s="26" t="s">
        <v>2837</v>
      </c>
    </row>
    <row r="23" spans="1:5" ht="13.5" thickBot="1" x14ac:dyDescent="0.25">
      <c r="A23" s="112" t="s">
        <v>3690</v>
      </c>
      <c r="B23" s="112" t="s">
        <v>3690</v>
      </c>
      <c r="C23" s="26" t="s">
        <v>3723</v>
      </c>
      <c r="D23" s="26" t="s">
        <v>3724</v>
      </c>
      <c r="E23" s="26" t="s">
        <v>2837</v>
      </c>
    </row>
    <row r="24" spans="1:5" ht="13.5" thickBot="1" x14ac:dyDescent="0.25">
      <c r="A24" s="112"/>
      <c r="B24" s="112"/>
      <c r="C24" s="26" t="s">
        <v>3725</v>
      </c>
      <c r="D24" s="26" t="s">
        <v>3726</v>
      </c>
      <c r="E24" s="26" t="s">
        <v>2837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6:B6"/>
    <mergeCell ref="A7:B24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28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A5E7-F0C7-4076-9EBB-25836033C1A3}">
  <sheetPr codeName="Foglio31">
    <pageSetUpPr fitToPage="1"/>
  </sheetPr>
  <dimension ref="A1:L21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G7" sqref="G7:O1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17</v>
      </c>
      <c r="B2" s="122" t="s">
        <v>77</v>
      </c>
      <c r="C2" s="124" t="s">
        <v>4</v>
      </c>
      <c r="D2" s="123" t="s">
        <v>14</v>
      </c>
      <c r="E2" s="118">
        <v>542</v>
      </c>
      <c r="F2" s="125">
        <f>ROUND(514900,2)</f>
        <v>514900</v>
      </c>
      <c r="G2" s="5">
        <v>1</v>
      </c>
      <c r="H2" s="11" t="s">
        <v>46</v>
      </c>
      <c r="I2" s="14" t="s">
        <v>3763</v>
      </c>
      <c r="J2" s="6">
        <v>630</v>
      </c>
      <c r="K2" s="6">
        <v>341460</v>
      </c>
      <c r="L2" s="10">
        <v>0.33684210526315789</v>
      </c>
    </row>
    <row r="3" spans="1:12" ht="20.100000000000001" customHeight="1" x14ac:dyDescent="0.2">
      <c r="A3" s="122"/>
      <c r="B3" s="122"/>
      <c r="C3" s="124"/>
      <c r="D3" s="123"/>
      <c r="E3" s="119"/>
      <c r="F3" s="125"/>
      <c r="G3" s="5">
        <v>2</v>
      </c>
      <c r="H3" s="11" t="s">
        <v>39</v>
      </c>
      <c r="I3" s="14" t="s">
        <v>3746</v>
      </c>
      <c r="J3" s="9">
        <v>697</v>
      </c>
      <c r="K3" s="6">
        <v>377774</v>
      </c>
      <c r="L3" s="10">
        <v>0.26631578947368423</v>
      </c>
    </row>
    <row r="6" spans="1:12" ht="13.5" thickBot="1" x14ac:dyDescent="0.25"/>
    <row r="7" spans="1:12" ht="13.5" thickBot="1" x14ac:dyDescent="0.25">
      <c r="A7" s="113" t="s">
        <v>34</v>
      </c>
      <c r="B7" s="114"/>
      <c r="C7" s="18" t="s">
        <v>87</v>
      </c>
      <c r="D7" s="18" t="s">
        <v>88</v>
      </c>
      <c r="E7" s="19" t="s">
        <v>89</v>
      </c>
    </row>
    <row r="8" spans="1:12" ht="13.15" customHeight="1" x14ac:dyDescent="0.2">
      <c r="A8" s="136" t="s">
        <v>3763</v>
      </c>
      <c r="B8" s="137"/>
      <c r="C8" s="1" t="s">
        <v>3764</v>
      </c>
      <c r="D8" s="1">
        <v>2683334</v>
      </c>
      <c r="E8" s="1" t="s">
        <v>1449</v>
      </c>
    </row>
    <row r="9" spans="1:12" ht="13.15" customHeight="1" x14ac:dyDescent="0.2">
      <c r="A9" s="138"/>
      <c r="B9" s="139"/>
      <c r="C9" s="1" t="s">
        <v>3765</v>
      </c>
      <c r="D9" s="1">
        <v>2683341</v>
      </c>
      <c r="E9" s="1" t="s">
        <v>1449</v>
      </c>
    </row>
    <row r="10" spans="1:12" ht="13.15" customHeight="1" x14ac:dyDescent="0.2">
      <c r="A10" s="138"/>
      <c r="B10" s="139"/>
      <c r="C10" s="1" t="s">
        <v>3766</v>
      </c>
      <c r="D10" s="1">
        <v>2683342</v>
      </c>
      <c r="E10" s="1" t="s">
        <v>1449</v>
      </c>
    </row>
    <row r="11" spans="1:12" ht="13.15" customHeight="1" x14ac:dyDescent="0.2">
      <c r="A11" s="138"/>
      <c r="B11" s="139"/>
      <c r="C11" s="1" t="s">
        <v>3767</v>
      </c>
      <c r="D11" s="1">
        <v>2683345</v>
      </c>
      <c r="E11" s="1" t="s">
        <v>1449</v>
      </c>
    </row>
    <row r="12" spans="1:12" ht="13.15" customHeight="1" x14ac:dyDescent="0.2">
      <c r="A12" s="138"/>
      <c r="B12" s="139"/>
      <c r="C12" s="1" t="s">
        <v>3768</v>
      </c>
      <c r="D12" s="1">
        <v>2683346</v>
      </c>
      <c r="E12" s="1" t="s">
        <v>1449</v>
      </c>
    </row>
    <row r="13" spans="1:12" ht="13.15" customHeight="1" x14ac:dyDescent="0.2">
      <c r="A13" s="138"/>
      <c r="B13" s="139"/>
      <c r="C13" s="1" t="s">
        <v>3769</v>
      </c>
      <c r="D13" s="1">
        <v>2683347</v>
      </c>
      <c r="E13" s="1" t="s">
        <v>1449</v>
      </c>
    </row>
    <row r="14" spans="1:12" ht="13.15" customHeight="1" x14ac:dyDescent="0.2">
      <c r="A14" s="138"/>
      <c r="B14" s="139"/>
      <c r="C14" s="1" t="s">
        <v>3770</v>
      </c>
      <c r="D14" s="1">
        <v>2683350</v>
      </c>
      <c r="E14" s="1" t="s">
        <v>1449</v>
      </c>
    </row>
    <row r="15" spans="1:12" x14ac:dyDescent="0.2">
      <c r="A15" s="138"/>
      <c r="B15" s="139"/>
      <c r="C15" s="1" t="s">
        <v>3771</v>
      </c>
      <c r="D15" s="1">
        <v>2683353</v>
      </c>
      <c r="E15" s="1" t="s">
        <v>1449</v>
      </c>
    </row>
    <row r="16" spans="1:12" x14ac:dyDescent="0.2">
      <c r="A16" s="138"/>
      <c r="B16" s="139"/>
      <c r="C16" s="1" t="s">
        <v>3772</v>
      </c>
      <c r="D16" s="1">
        <v>2683349</v>
      </c>
      <c r="E16" s="1" t="s">
        <v>1449</v>
      </c>
    </row>
    <row r="17" spans="1:5" x14ac:dyDescent="0.2">
      <c r="A17" s="138"/>
      <c r="B17" s="139"/>
      <c r="C17" s="1" t="s">
        <v>3773</v>
      </c>
      <c r="D17" s="1">
        <v>2683352</v>
      </c>
      <c r="E17" s="1" t="s">
        <v>1449</v>
      </c>
    </row>
    <row r="18" spans="1:5" x14ac:dyDescent="0.2">
      <c r="A18" s="138"/>
      <c r="B18" s="139"/>
      <c r="C18" s="1" t="s">
        <v>3774</v>
      </c>
      <c r="D18" s="1">
        <v>2683354</v>
      </c>
      <c r="E18" s="1" t="s">
        <v>1449</v>
      </c>
    </row>
    <row r="19" spans="1:5" x14ac:dyDescent="0.2">
      <c r="A19" s="138"/>
      <c r="B19" s="139"/>
      <c r="C19" s="1" t="s">
        <v>3775</v>
      </c>
      <c r="D19" s="1">
        <v>2683356</v>
      </c>
      <c r="E19" s="1" t="s">
        <v>1449</v>
      </c>
    </row>
    <row r="20" spans="1:5" x14ac:dyDescent="0.2">
      <c r="A20" s="138"/>
      <c r="B20" s="139"/>
      <c r="C20" s="1" t="s">
        <v>3776</v>
      </c>
      <c r="D20" s="1">
        <v>2683357</v>
      </c>
      <c r="E20" s="1" t="s">
        <v>1449</v>
      </c>
    </row>
    <row r="21" spans="1:5" x14ac:dyDescent="0.2">
      <c r="A21" s="140"/>
      <c r="B21" s="141"/>
      <c r="C21" s="1" t="s">
        <v>3777</v>
      </c>
      <c r="D21" s="1">
        <v>2683359</v>
      </c>
      <c r="E21" s="1" t="s">
        <v>1449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7:B7"/>
    <mergeCell ref="A8:B21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136-5DB5-4DE4-9A9B-2951979343A4}">
  <sheetPr codeName="Foglio5">
    <pageSetUpPr fitToPage="1"/>
  </sheetPr>
  <dimension ref="A1:J7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251" sqref="F250:F251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28.7109375" customWidth="1"/>
    <col min="8" max="8" width="30.42578125" customWidth="1"/>
    <col min="9" max="9" width="26" customWidth="1"/>
    <col min="10" max="10" width="17.28515625" customWidth="1"/>
    <col min="11" max="11" width="18.85546875" customWidth="1"/>
    <col min="12" max="12" width="31.5703125" customWidth="1"/>
    <col min="13" max="13" width="22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2</v>
      </c>
      <c r="B2" s="132" t="s">
        <v>62</v>
      </c>
      <c r="C2" s="122" t="s">
        <v>1</v>
      </c>
      <c r="D2" s="123" t="s">
        <v>14</v>
      </c>
      <c r="E2" s="118">
        <v>21652</v>
      </c>
      <c r="F2" s="125">
        <v>7469940</v>
      </c>
      <c r="G2" s="5">
        <v>1</v>
      </c>
      <c r="H2" s="11" t="s">
        <v>38</v>
      </c>
      <c r="I2" s="5" t="s">
        <v>295</v>
      </c>
      <c r="J2" s="6">
        <v>270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39</v>
      </c>
      <c r="I3" s="5" t="s">
        <v>404</v>
      </c>
      <c r="J3" s="9">
        <v>237.5</v>
      </c>
    </row>
    <row r="4" spans="1:10" ht="20.100000000000001" customHeight="1" x14ac:dyDescent="0.2">
      <c r="A4" s="123"/>
      <c r="B4" s="133"/>
      <c r="C4" s="122"/>
      <c r="D4" s="123"/>
      <c r="E4" s="120"/>
      <c r="F4" s="125"/>
      <c r="G4" s="5">
        <v>3</v>
      </c>
      <c r="H4" s="11" t="s">
        <v>40</v>
      </c>
      <c r="I4" s="14" t="s">
        <v>622</v>
      </c>
      <c r="J4" s="9">
        <v>240</v>
      </c>
    </row>
    <row r="5" spans="1:10" ht="20.100000000000001" customHeight="1" x14ac:dyDescent="0.2">
      <c r="A5" s="123"/>
      <c r="B5" s="134"/>
      <c r="C5" s="122"/>
      <c r="D5" s="123"/>
      <c r="E5" s="119"/>
      <c r="F5" s="125"/>
      <c r="G5" s="5">
        <v>4</v>
      </c>
      <c r="H5" s="11" t="s">
        <v>41</v>
      </c>
      <c r="I5" s="5" t="s">
        <v>539</v>
      </c>
      <c r="J5" s="9">
        <v>198</v>
      </c>
    </row>
    <row r="8" spans="1:10" ht="13.5" thickBot="1" x14ac:dyDescent="0.25"/>
    <row r="9" spans="1:10" x14ac:dyDescent="0.2">
      <c r="A9" s="113" t="s">
        <v>34</v>
      </c>
      <c r="B9" s="114"/>
      <c r="C9" s="27" t="s">
        <v>87</v>
      </c>
      <c r="D9" s="27" t="s">
        <v>88</v>
      </c>
      <c r="E9" s="17" t="s">
        <v>89</v>
      </c>
    </row>
    <row r="10" spans="1:10" ht="13.15" customHeight="1" x14ac:dyDescent="0.2">
      <c r="A10" s="152" t="s">
        <v>296</v>
      </c>
      <c r="B10" s="152"/>
      <c r="C10" s="28">
        <v>419101</v>
      </c>
      <c r="D10" s="28" t="s">
        <v>297</v>
      </c>
      <c r="E10" s="28" t="s">
        <v>91</v>
      </c>
    </row>
    <row r="11" spans="1:10" ht="13.15" customHeight="1" x14ac:dyDescent="0.2">
      <c r="A11" s="152" t="s">
        <v>298</v>
      </c>
      <c r="B11" s="152"/>
      <c r="C11" s="28">
        <v>419102</v>
      </c>
      <c r="D11" s="28" t="s">
        <v>299</v>
      </c>
      <c r="E11" s="28" t="s">
        <v>91</v>
      </c>
    </row>
    <row r="12" spans="1:10" ht="13.15" customHeight="1" x14ac:dyDescent="0.2">
      <c r="A12" s="152" t="s">
        <v>300</v>
      </c>
      <c r="B12" s="152"/>
      <c r="C12" s="28">
        <v>419103</v>
      </c>
      <c r="D12" s="28" t="s">
        <v>301</v>
      </c>
      <c r="E12" s="28" t="s">
        <v>91</v>
      </c>
    </row>
    <row r="13" spans="1:10" ht="13.15" customHeight="1" x14ac:dyDescent="0.2">
      <c r="A13" s="152" t="s">
        <v>302</v>
      </c>
      <c r="B13" s="152"/>
      <c r="C13" s="28">
        <v>419104</v>
      </c>
      <c r="D13" s="28" t="s">
        <v>303</v>
      </c>
      <c r="E13" s="28" t="s">
        <v>91</v>
      </c>
    </row>
    <row r="14" spans="1:10" ht="13.15" customHeight="1" x14ac:dyDescent="0.2">
      <c r="A14" s="152" t="s">
        <v>304</v>
      </c>
      <c r="B14" s="152"/>
      <c r="C14" s="28">
        <v>419105</v>
      </c>
      <c r="D14" s="28" t="s">
        <v>305</v>
      </c>
      <c r="E14" s="28" t="s">
        <v>91</v>
      </c>
    </row>
    <row r="15" spans="1:10" ht="13.15" customHeight="1" x14ac:dyDescent="0.2">
      <c r="A15" s="152" t="s">
        <v>306</v>
      </c>
      <c r="B15" s="152"/>
      <c r="C15" s="28">
        <v>419106</v>
      </c>
      <c r="D15" s="28" t="s">
        <v>307</v>
      </c>
      <c r="E15" s="28" t="s">
        <v>91</v>
      </c>
    </row>
    <row r="16" spans="1:10" ht="13.15" customHeight="1" x14ac:dyDescent="0.2">
      <c r="A16" s="152" t="s">
        <v>308</v>
      </c>
      <c r="B16" s="152"/>
      <c r="C16" s="28">
        <v>419107</v>
      </c>
      <c r="D16" s="28" t="s">
        <v>309</v>
      </c>
      <c r="E16" s="28" t="s">
        <v>91</v>
      </c>
    </row>
    <row r="17" spans="1:5" ht="13.15" customHeight="1" x14ac:dyDescent="0.2">
      <c r="A17" s="152" t="s">
        <v>310</v>
      </c>
      <c r="B17" s="152"/>
      <c r="C17" s="28">
        <v>419108</v>
      </c>
      <c r="D17" s="28" t="s">
        <v>311</v>
      </c>
      <c r="E17" s="28" t="s">
        <v>91</v>
      </c>
    </row>
    <row r="18" spans="1:5" ht="13.15" customHeight="1" x14ac:dyDescent="0.2">
      <c r="A18" s="152" t="s">
        <v>312</v>
      </c>
      <c r="B18" s="152"/>
      <c r="C18" s="28">
        <v>419109</v>
      </c>
      <c r="D18" s="28" t="s">
        <v>313</v>
      </c>
      <c r="E18" s="28" t="s">
        <v>91</v>
      </c>
    </row>
    <row r="19" spans="1:5" ht="13.15" customHeight="1" x14ac:dyDescent="0.2">
      <c r="A19" s="152" t="s">
        <v>314</v>
      </c>
      <c r="B19" s="152"/>
      <c r="C19" s="28">
        <v>419110</v>
      </c>
      <c r="D19" s="28" t="s">
        <v>315</v>
      </c>
      <c r="E19" s="28" t="s">
        <v>91</v>
      </c>
    </row>
    <row r="20" spans="1:5" ht="13.15" customHeight="1" x14ac:dyDescent="0.2">
      <c r="A20" s="152" t="s">
        <v>316</v>
      </c>
      <c r="B20" s="152"/>
      <c r="C20" s="28">
        <v>419111</v>
      </c>
      <c r="D20" s="28" t="s">
        <v>317</v>
      </c>
      <c r="E20" s="28" t="s">
        <v>91</v>
      </c>
    </row>
    <row r="21" spans="1:5" ht="13.15" customHeight="1" x14ac:dyDescent="0.2">
      <c r="A21" s="152" t="s">
        <v>318</v>
      </c>
      <c r="B21" s="152"/>
      <c r="C21" s="28">
        <v>419112</v>
      </c>
      <c r="D21" s="28" t="s">
        <v>319</v>
      </c>
      <c r="E21" s="28" t="s">
        <v>91</v>
      </c>
    </row>
    <row r="22" spans="1:5" ht="13.15" customHeight="1" x14ac:dyDescent="0.2">
      <c r="A22" s="152" t="s">
        <v>320</v>
      </c>
      <c r="B22" s="152"/>
      <c r="C22" s="28">
        <v>419113</v>
      </c>
      <c r="D22" s="28" t="s">
        <v>321</v>
      </c>
      <c r="E22" s="28" t="s">
        <v>91</v>
      </c>
    </row>
    <row r="23" spans="1:5" ht="13.15" customHeight="1" x14ac:dyDescent="0.2">
      <c r="A23" s="152" t="s">
        <v>322</v>
      </c>
      <c r="B23" s="152"/>
      <c r="C23" s="28">
        <v>419114</v>
      </c>
      <c r="D23" s="28" t="s">
        <v>323</v>
      </c>
      <c r="E23" s="28" t="s">
        <v>91</v>
      </c>
    </row>
    <row r="24" spans="1:5" ht="13.15" customHeight="1" x14ac:dyDescent="0.2">
      <c r="A24" s="152" t="s">
        <v>324</v>
      </c>
      <c r="B24" s="152"/>
      <c r="C24" s="28">
        <v>419115</v>
      </c>
      <c r="D24" s="28" t="s">
        <v>325</v>
      </c>
      <c r="E24" s="28" t="s">
        <v>91</v>
      </c>
    </row>
    <row r="25" spans="1:5" ht="13.15" customHeight="1" x14ac:dyDescent="0.2">
      <c r="A25" s="152" t="s">
        <v>326</v>
      </c>
      <c r="B25" s="152"/>
      <c r="C25" s="28">
        <v>419116</v>
      </c>
      <c r="D25" s="28" t="s">
        <v>327</v>
      </c>
      <c r="E25" s="28" t="s">
        <v>91</v>
      </c>
    </row>
    <row r="26" spans="1:5" ht="13.15" customHeight="1" x14ac:dyDescent="0.2">
      <c r="A26" s="152" t="s">
        <v>328</v>
      </c>
      <c r="B26" s="152"/>
      <c r="C26" s="28">
        <v>419117</v>
      </c>
      <c r="D26" s="28" t="s">
        <v>329</v>
      </c>
      <c r="E26" s="28" t="s">
        <v>91</v>
      </c>
    </row>
    <row r="27" spans="1:5" ht="13.15" customHeight="1" x14ac:dyDescent="0.2">
      <c r="A27" s="152" t="s">
        <v>330</v>
      </c>
      <c r="B27" s="152"/>
      <c r="C27" s="28">
        <v>419118</v>
      </c>
      <c r="D27" s="28" t="s">
        <v>331</v>
      </c>
      <c r="E27" s="28" t="s">
        <v>91</v>
      </c>
    </row>
    <row r="28" spans="1:5" ht="13.15" customHeight="1" x14ac:dyDescent="0.2">
      <c r="A28" s="152" t="s">
        <v>332</v>
      </c>
      <c r="B28" s="152"/>
      <c r="C28" s="28">
        <v>419119</v>
      </c>
      <c r="D28" s="28" t="s">
        <v>333</v>
      </c>
      <c r="E28" s="28" t="s">
        <v>91</v>
      </c>
    </row>
    <row r="29" spans="1:5" ht="13.15" customHeight="1" x14ac:dyDescent="0.2">
      <c r="A29" s="152" t="s">
        <v>334</v>
      </c>
      <c r="B29" s="152"/>
      <c r="C29" s="28">
        <v>419120</v>
      </c>
      <c r="D29" s="28" t="s">
        <v>335</v>
      </c>
      <c r="E29" s="28" t="s">
        <v>91</v>
      </c>
    </row>
    <row r="30" spans="1:5" ht="13.15" customHeight="1" x14ac:dyDescent="0.2">
      <c r="A30" s="152" t="s">
        <v>336</v>
      </c>
      <c r="B30" s="152"/>
      <c r="C30" s="28">
        <v>419121</v>
      </c>
      <c r="D30" s="28" t="s">
        <v>337</v>
      </c>
      <c r="E30" s="28" t="s">
        <v>91</v>
      </c>
    </row>
    <row r="31" spans="1:5" ht="13.15" customHeight="1" x14ac:dyDescent="0.2">
      <c r="A31" s="152" t="s">
        <v>338</v>
      </c>
      <c r="B31" s="152"/>
      <c r="C31" s="28">
        <v>419122</v>
      </c>
      <c r="D31" s="28" t="s">
        <v>339</v>
      </c>
      <c r="E31" s="28" t="s">
        <v>91</v>
      </c>
    </row>
    <row r="32" spans="1:5" ht="13.15" customHeight="1" x14ac:dyDescent="0.2">
      <c r="A32" s="152" t="s">
        <v>340</v>
      </c>
      <c r="B32" s="152"/>
      <c r="C32" s="28">
        <v>419123</v>
      </c>
      <c r="D32" s="28" t="s">
        <v>341</v>
      </c>
      <c r="E32" s="28" t="s">
        <v>91</v>
      </c>
    </row>
    <row r="33" spans="1:5" ht="13.15" customHeight="1" x14ac:dyDescent="0.2">
      <c r="A33" s="152" t="s">
        <v>342</v>
      </c>
      <c r="B33" s="152"/>
      <c r="C33" s="28">
        <v>419124</v>
      </c>
      <c r="D33" s="28" t="s">
        <v>343</v>
      </c>
      <c r="E33" s="28" t="s">
        <v>91</v>
      </c>
    </row>
    <row r="34" spans="1:5" ht="13.15" customHeight="1" x14ac:dyDescent="0.2">
      <c r="A34" s="152" t="s">
        <v>344</v>
      </c>
      <c r="B34" s="152"/>
      <c r="C34" s="28">
        <v>419125</v>
      </c>
      <c r="D34" s="28" t="s">
        <v>345</v>
      </c>
      <c r="E34" s="28" t="s">
        <v>91</v>
      </c>
    </row>
    <row r="35" spans="1:5" ht="13.15" customHeight="1" x14ac:dyDescent="0.2">
      <c r="A35" s="152" t="s">
        <v>346</v>
      </c>
      <c r="B35" s="152"/>
      <c r="C35" s="28">
        <v>419126</v>
      </c>
      <c r="D35" s="28" t="s">
        <v>347</v>
      </c>
      <c r="E35" s="28" t="s">
        <v>91</v>
      </c>
    </row>
    <row r="36" spans="1:5" ht="13.15" customHeight="1" x14ac:dyDescent="0.2">
      <c r="A36" s="152" t="s">
        <v>348</v>
      </c>
      <c r="B36" s="152"/>
      <c r="C36" s="28">
        <v>419127</v>
      </c>
      <c r="D36" s="28" t="s">
        <v>349</v>
      </c>
      <c r="E36" s="28" t="s">
        <v>91</v>
      </c>
    </row>
    <row r="37" spans="1:5" ht="13.15" customHeight="1" x14ac:dyDescent="0.2">
      <c r="A37" s="152" t="s">
        <v>350</v>
      </c>
      <c r="B37" s="152"/>
      <c r="C37" s="28">
        <v>419128</v>
      </c>
      <c r="D37" s="28" t="s">
        <v>351</v>
      </c>
      <c r="E37" s="28" t="s">
        <v>91</v>
      </c>
    </row>
    <row r="38" spans="1:5" ht="13.15" customHeight="1" x14ac:dyDescent="0.2">
      <c r="A38" s="152" t="s">
        <v>352</v>
      </c>
      <c r="B38" s="152"/>
      <c r="C38" s="28">
        <v>419129</v>
      </c>
      <c r="D38" s="28" t="s">
        <v>353</v>
      </c>
      <c r="E38" s="28" t="s">
        <v>91</v>
      </c>
    </row>
    <row r="39" spans="1:5" ht="13.15" customHeight="1" x14ac:dyDescent="0.2">
      <c r="A39" s="152" t="s">
        <v>354</v>
      </c>
      <c r="B39" s="152"/>
      <c r="C39" s="28">
        <v>419130</v>
      </c>
      <c r="D39" s="28" t="s">
        <v>355</v>
      </c>
      <c r="E39" s="28" t="s">
        <v>91</v>
      </c>
    </row>
    <row r="40" spans="1:5" ht="13.15" customHeight="1" x14ac:dyDescent="0.2">
      <c r="A40" s="152" t="s">
        <v>356</v>
      </c>
      <c r="B40" s="152"/>
      <c r="C40" s="28">
        <v>419131</v>
      </c>
      <c r="D40" s="28" t="s">
        <v>357</v>
      </c>
      <c r="E40" s="28" t="s">
        <v>91</v>
      </c>
    </row>
    <row r="41" spans="1:5" ht="13.15" customHeight="1" x14ac:dyDescent="0.2">
      <c r="A41" s="152" t="s">
        <v>358</v>
      </c>
      <c r="B41" s="152"/>
      <c r="C41" s="28">
        <v>419132</v>
      </c>
      <c r="D41" s="28" t="s">
        <v>359</v>
      </c>
      <c r="E41" s="28" t="s">
        <v>91</v>
      </c>
    </row>
    <row r="42" spans="1:5" ht="13.15" customHeight="1" x14ac:dyDescent="0.2">
      <c r="A42" s="152" t="s">
        <v>360</v>
      </c>
      <c r="B42" s="152"/>
      <c r="C42" s="28">
        <v>419133</v>
      </c>
      <c r="D42" s="28" t="s">
        <v>361</v>
      </c>
      <c r="E42" s="28" t="s">
        <v>91</v>
      </c>
    </row>
    <row r="43" spans="1:5" ht="13.15" customHeight="1" x14ac:dyDescent="0.2">
      <c r="A43" s="152" t="s">
        <v>362</v>
      </c>
      <c r="B43" s="152"/>
      <c r="C43" s="28">
        <v>419134</v>
      </c>
      <c r="D43" s="28" t="s">
        <v>363</v>
      </c>
      <c r="E43" s="28" t="s">
        <v>91</v>
      </c>
    </row>
    <row r="44" spans="1:5" ht="13.15" customHeight="1" x14ac:dyDescent="0.2">
      <c r="A44" s="152" t="s">
        <v>364</v>
      </c>
      <c r="B44" s="152"/>
      <c r="C44" s="28">
        <v>419135</v>
      </c>
      <c r="D44" s="28" t="s">
        <v>365</v>
      </c>
      <c r="E44" s="28" t="s">
        <v>91</v>
      </c>
    </row>
    <row r="45" spans="1:5" ht="13.15" customHeight="1" x14ac:dyDescent="0.2">
      <c r="A45" s="152" t="s">
        <v>366</v>
      </c>
      <c r="B45" s="152"/>
      <c r="C45" s="28">
        <v>419136</v>
      </c>
      <c r="D45" s="28" t="s">
        <v>367</v>
      </c>
      <c r="E45" s="28" t="s">
        <v>91</v>
      </c>
    </row>
    <row r="46" spans="1:5" ht="13.15" customHeight="1" x14ac:dyDescent="0.2">
      <c r="A46" s="152" t="s">
        <v>368</v>
      </c>
      <c r="B46" s="152"/>
      <c r="C46" s="28">
        <v>419137</v>
      </c>
      <c r="D46" s="28" t="s">
        <v>369</v>
      </c>
      <c r="E46" s="28" t="s">
        <v>91</v>
      </c>
    </row>
    <row r="47" spans="1:5" ht="13.15" customHeight="1" x14ac:dyDescent="0.2">
      <c r="A47" s="152" t="s">
        <v>370</v>
      </c>
      <c r="B47" s="152"/>
      <c r="C47" s="28">
        <v>419138</v>
      </c>
      <c r="D47" s="28" t="s">
        <v>371</v>
      </c>
      <c r="E47" s="28" t="s">
        <v>91</v>
      </c>
    </row>
    <row r="48" spans="1:5" ht="13.15" customHeight="1" x14ac:dyDescent="0.2">
      <c r="A48" s="152" t="s">
        <v>372</v>
      </c>
      <c r="B48" s="152"/>
      <c r="C48" s="28">
        <v>419139</v>
      </c>
      <c r="D48" s="28" t="s">
        <v>373</v>
      </c>
      <c r="E48" s="28" t="s">
        <v>91</v>
      </c>
    </row>
    <row r="49" spans="1:5" ht="13.15" customHeight="1" x14ac:dyDescent="0.2">
      <c r="A49" s="152" t="s">
        <v>374</v>
      </c>
      <c r="B49" s="152"/>
      <c r="C49" s="28">
        <v>419140</v>
      </c>
      <c r="D49" s="28" t="s">
        <v>375</v>
      </c>
      <c r="E49" s="28" t="s">
        <v>91</v>
      </c>
    </row>
    <row r="50" spans="1:5" ht="13.15" customHeight="1" x14ac:dyDescent="0.2">
      <c r="A50" s="152" t="s">
        <v>376</v>
      </c>
      <c r="B50" s="152"/>
      <c r="C50" s="28">
        <v>419141</v>
      </c>
      <c r="D50" s="28" t="s">
        <v>377</v>
      </c>
      <c r="E50" s="28" t="s">
        <v>91</v>
      </c>
    </row>
    <row r="51" spans="1:5" ht="13.15" customHeight="1" x14ac:dyDescent="0.2">
      <c r="A51" s="152" t="s">
        <v>378</v>
      </c>
      <c r="B51" s="152"/>
      <c r="C51" s="28">
        <v>419142</v>
      </c>
      <c r="D51" s="28" t="s">
        <v>379</v>
      </c>
      <c r="E51" s="28" t="s">
        <v>91</v>
      </c>
    </row>
    <row r="52" spans="1:5" ht="13.15" customHeight="1" x14ac:dyDescent="0.2">
      <c r="A52" s="152" t="s">
        <v>380</v>
      </c>
      <c r="B52" s="152"/>
      <c r="C52" s="28">
        <v>419143</v>
      </c>
      <c r="D52" s="28" t="s">
        <v>381</v>
      </c>
      <c r="E52" s="28" t="s">
        <v>91</v>
      </c>
    </row>
    <row r="53" spans="1:5" ht="13.15" customHeight="1" x14ac:dyDescent="0.2">
      <c r="A53" s="152" t="s">
        <v>382</v>
      </c>
      <c r="B53" s="152"/>
      <c r="C53" s="28">
        <v>419144</v>
      </c>
      <c r="D53" s="28" t="s">
        <v>383</v>
      </c>
      <c r="E53" s="28" t="s">
        <v>91</v>
      </c>
    </row>
    <row r="54" spans="1:5" ht="13.15" customHeight="1" x14ac:dyDescent="0.2">
      <c r="A54" s="152" t="s">
        <v>384</v>
      </c>
      <c r="B54" s="152"/>
      <c r="C54" s="28">
        <v>419145</v>
      </c>
      <c r="D54" s="28" t="s">
        <v>385</v>
      </c>
      <c r="E54" s="28" t="s">
        <v>91</v>
      </c>
    </row>
    <row r="55" spans="1:5" ht="13.15" customHeight="1" x14ac:dyDescent="0.2">
      <c r="A55" s="152" t="s">
        <v>386</v>
      </c>
      <c r="B55" s="152"/>
      <c r="C55" s="28">
        <v>419146</v>
      </c>
      <c r="D55" s="28" t="s">
        <v>387</v>
      </c>
      <c r="E55" s="28" t="s">
        <v>91</v>
      </c>
    </row>
    <row r="56" spans="1:5" ht="13.15" customHeight="1" x14ac:dyDescent="0.2">
      <c r="A56" s="152" t="s">
        <v>388</v>
      </c>
      <c r="B56" s="152"/>
      <c r="C56" s="28">
        <v>419147</v>
      </c>
      <c r="D56" s="28" t="s">
        <v>389</v>
      </c>
      <c r="E56" s="28" t="s">
        <v>91</v>
      </c>
    </row>
    <row r="57" spans="1:5" ht="13.15" customHeight="1" x14ac:dyDescent="0.2">
      <c r="A57" s="152" t="s">
        <v>390</v>
      </c>
      <c r="B57" s="152"/>
      <c r="C57" s="28">
        <v>419148</v>
      </c>
      <c r="D57" s="28" t="s">
        <v>391</v>
      </c>
      <c r="E57" s="28" t="s">
        <v>91</v>
      </c>
    </row>
    <row r="58" spans="1:5" ht="13.15" customHeight="1" x14ac:dyDescent="0.2">
      <c r="A58" s="152" t="s">
        <v>392</v>
      </c>
      <c r="B58" s="152"/>
      <c r="C58" s="28">
        <v>419149</v>
      </c>
      <c r="D58" s="28" t="s">
        <v>393</v>
      </c>
      <c r="E58" s="28" t="s">
        <v>91</v>
      </c>
    </row>
    <row r="59" spans="1:5" ht="13.15" customHeight="1" x14ac:dyDescent="0.2">
      <c r="A59" s="152" t="s">
        <v>394</v>
      </c>
      <c r="B59" s="152"/>
      <c r="C59" s="28">
        <v>419150</v>
      </c>
      <c r="D59" s="28" t="s">
        <v>395</v>
      </c>
      <c r="E59" s="28" t="s">
        <v>91</v>
      </c>
    </row>
    <row r="60" spans="1:5" ht="13.15" customHeight="1" x14ac:dyDescent="0.2">
      <c r="A60" s="152" t="s">
        <v>396</v>
      </c>
      <c r="B60" s="152"/>
      <c r="C60" s="28">
        <v>419151</v>
      </c>
      <c r="D60" s="28" t="s">
        <v>397</v>
      </c>
      <c r="E60" s="28" t="s">
        <v>91</v>
      </c>
    </row>
    <row r="61" spans="1:5" ht="13.15" customHeight="1" x14ac:dyDescent="0.2">
      <c r="A61" s="152" t="s">
        <v>398</v>
      </c>
      <c r="B61" s="152"/>
      <c r="C61" s="28">
        <v>419152</v>
      </c>
      <c r="D61" s="28" t="s">
        <v>399</v>
      </c>
      <c r="E61" s="28" t="s">
        <v>91</v>
      </c>
    </row>
    <row r="62" spans="1:5" ht="13.15" customHeight="1" x14ac:dyDescent="0.2">
      <c r="A62" s="152" t="s">
        <v>400</v>
      </c>
      <c r="B62" s="152"/>
      <c r="C62" s="28">
        <v>419153</v>
      </c>
      <c r="D62" s="28" t="s">
        <v>401</v>
      </c>
      <c r="E62" s="28" t="s">
        <v>91</v>
      </c>
    </row>
    <row r="63" spans="1:5" ht="13.15" customHeight="1" x14ac:dyDescent="0.2">
      <c r="A63" s="152" t="s">
        <v>402</v>
      </c>
      <c r="B63" s="152"/>
      <c r="C63" s="28">
        <v>419154</v>
      </c>
      <c r="D63" s="28" t="s">
        <v>403</v>
      </c>
      <c r="E63" s="28" t="s">
        <v>91</v>
      </c>
    </row>
    <row r="64" spans="1:5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9" customHeight="1" x14ac:dyDescent="0.2"/>
    <row r="72" ht="12.75" customHeight="1" x14ac:dyDescent="0.2"/>
    <row r="73" ht="13.15" customHeight="1" x14ac:dyDescent="0.2"/>
    <row r="74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61">
    <mergeCell ref="A2:A5"/>
    <mergeCell ref="B2:B5"/>
    <mergeCell ref="C2:C5"/>
    <mergeCell ref="D2:D5"/>
    <mergeCell ref="E2:E5"/>
    <mergeCell ref="F2:F5"/>
    <mergeCell ref="A24:B24"/>
    <mergeCell ref="A25:B25"/>
    <mergeCell ref="A20:B20"/>
    <mergeCell ref="A21:B21"/>
    <mergeCell ref="A22:B22"/>
    <mergeCell ref="A23:B23"/>
    <mergeCell ref="A12:B12"/>
    <mergeCell ref="A13:B13"/>
    <mergeCell ref="A9:B9"/>
    <mergeCell ref="A10:B10"/>
    <mergeCell ref="A11:B11"/>
    <mergeCell ref="A14:B14"/>
    <mergeCell ref="A15:B15"/>
    <mergeCell ref="A16:B16"/>
    <mergeCell ref="A17:B17"/>
    <mergeCell ref="A40:B40"/>
    <mergeCell ref="A41:B41"/>
    <mergeCell ref="A42:B42"/>
    <mergeCell ref="A37:B37"/>
    <mergeCell ref="A38:B38"/>
    <mergeCell ref="A39:B39"/>
    <mergeCell ref="A36:B36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54:B54"/>
    <mergeCell ref="A50:B50"/>
    <mergeCell ref="A51:B51"/>
    <mergeCell ref="A52:B52"/>
    <mergeCell ref="A47:B47"/>
    <mergeCell ref="A48:B48"/>
    <mergeCell ref="A49:B49"/>
    <mergeCell ref="A18:B18"/>
    <mergeCell ref="A19:B19"/>
    <mergeCell ref="A62:B62"/>
    <mergeCell ref="A63:B63"/>
    <mergeCell ref="A61:B61"/>
    <mergeCell ref="A58:B58"/>
    <mergeCell ref="A59:B59"/>
    <mergeCell ref="A55:B55"/>
    <mergeCell ref="A56:B56"/>
    <mergeCell ref="A57:B57"/>
    <mergeCell ref="A45:B45"/>
    <mergeCell ref="A46:B46"/>
    <mergeCell ref="A43:B43"/>
    <mergeCell ref="A44:B44"/>
    <mergeCell ref="A60:B60"/>
    <mergeCell ref="A53:B5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94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9262-63C8-4D63-ACDC-99B828A93A12}">
  <sheetPr codeName="Foglio57">
    <pageSetUpPr fitToPage="1"/>
  </sheetPr>
  <dimension ref="A1:L21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20" sqref="I20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17</v>
      </c>
      <c r="B2" s="122" t="s">
        <v>77</v>
      </c>
      <c r="C2" s="124" t="s">
        <v>4</v>
      </c>
      <c r="D2" s="123" t="s">
        <v>14</v>
      </c>
      <c r="E2" s="118">
        <v>542</v>
      </c>
      <c r="F2" s="125">
        <f>ROUND(514900,2)</f>
        <v>514900</v>
      </c>
      <c r="G2" s="5">
        <v>1</v>
      </c>
      <c r="H2" s="11" t="s">
        <v>46</v>
      </c>
      <c r="I2" s="14" t="s">
        <v>3763</v>
      </c>
      <c r="J2" s="6">
        <v>630</v>
      </c>
      <c r="K2" s="6">
        <v>341460</v>
      </c>
      <c r="L2" s="10">
        <v>0.33684210526315789</v>
      </c>
    </row>
    <row r="3" spans="1:12" ht="20.100000000000001" customHeight="1" x14ac:dyDescent="0.2">
      <c r="A3" s="122"/>
      <c r="B3" s="122"/>
      <c r="C3" s="124"/>
      <c r="D3" s="123"/>
      <c r="E3" s="119"/>
      <c r="F3" s="125"/>
      <c r="G3" s="5">
        <v>2</v>
      </c>
      <c r="H3" s="11" t="s">
        <v>39</v>
      </c>
      <c r="I3" s="14" t="s">
        <v>3746</v>
      </c>
      <c r="J3" s="9">
        <v>697</v>
      </c>
      <c r="K3" s="6">
        <v>377774</v>
      </c>
      <c r="L3" s="10">
        <v>0.26631578947368423</v>
      </c>
    </row>
    <row r="7" spans="1:12" ht="25.5" x14ac:dyDescent="0.2">
      <c r="A7" s="177" t="s">
        <v>34</v>
      </c>
      <c r="B7" s="177"/>
      <c r="C7" s="31" t="s">
        <v>87</v>
      </c>
      <c r="D7" s="31" t="s">
        <v>88</v>
      </c>
      <c r="E7" s="31" t="s">
        <v>89</v>
      </c>
      <c r="F7" s="31" t="s">
        <v>405</v>
      </c>
      <c r="G7" s="31" t="s">
        <v>406</v>
      </c>
    </row>
    <row r="8" spans="1:12" ht="13.15" customHeight="1" x14ac:dyDescent="0.2">
      <c r="A8" s="112" t="s">
        <v>3747</v>
      </c>
      <c r="B8" s="112"/>
      <c r="C8" s="29" t="s">
        <v>3748</v>
      </c>
      <c r="D8" s="29" t="s">
        <v>3749</v>
      </c>
      <c r="E8" s="29" t="s">
        <v>1206</v>
      </c>
      <c r="F8" s="29" t="s">
        <v>3750</v>
      </c>
      <c r="G8" s="62">
        <v>1</v>
      </c>
    </row>
    <row r="9" spans="1:12" ht="13.15" customHeight="1" x14ac:dyDescent="0.2">
      <c r="A9" s="112"/>
      <c r="B9" s="112"/>
      <c r="C9" s="29" t="s">
        <v>3751</v>
      </c>
      <c r="D9" s="29" t="s">
        <v>3749</v>
      </c>
      <c r="E9" s="29" t="s">
        <v>1206</v>
      </c>
      <c r="F9" s="29" t="s">
        <v>3752</v>
      </c>
      <c r="G9" s="62">
        <v>1</v>
      </c>
    </row>
    <row r="10" spans="1:12" ht="13.15" customHeight="1" x14ac:dyDescent="0.2">
      <c r="A10" s="112"/>
      <c r="B10" s="112"/>
      <c r="C10" s="29" t="s">
        <v>3753</v>
      </c>
      <c r="D10" s="29" t="s">
        <v>3749</v>
      </c>
      <c r="E10" s="29" t="s">
        <v>1206</v>
      </c>
      <c r="F10" s="29" t="s">
        <v>3754</v>
      </c>
      <c r="G10" s="62">
        <v>1</v>
      </c>
    </row>
    <row r="11" spans="1:12" ht="13.15" customHeight="1" x14ac:dyDescent="0.2">
      <c r="A11" s="112"/>
      <c r="B11" s="112"/>
      <c r="C11" s="29" t="s">
        <v>3755</v>
      </c>
      <c r="D11" s="29" t="s">
        <v>3749</v>
      </c>
      <c r="E11" s="29" t="s">
        <v>1206</v>
      </c>
      <c r="F11" s="29" t="s">
        <v>3756</v>
      </c>
      <c r="G11" s="62">
        <v>1</v>
      </c>
    </row>
    <row r="12" spans="1:12" ht="13.15" customHeight="1" x14ac:dyDescent="0.2">
      <c r="A12" s="112"/>
      <c r="B12" s="112"/>
      <c r="C12" s="29" t="s">
        <v>3757</v>
      </c>
      <c r="D12" s="29" t="s">
        <v>3749</v>
      </c>
      <c r="E12" s="29" t="s">
        <v>1206</v>
      </c>
      <c r="F12" s="29" t="s">
        <v>3758</v>
      </c>
      <c r="G12" s="62">
        <v>1</v>
      </c>
    </row>
    <row r="13" spans="1:12" ht="13.15" customHeight="1" x14ac:dyDescent="0.2">
      <c r="A13" s="112"/>
      <c r="B13" s="112"/>
      <c r="C13" s="29" t="s">
        <v>3759</v>
      </c>
      <c r="D13" s="29" t="s">
        <v>3749</v>
      </c>
      <c r="E13" s="29" t="s">
        <v>1206</v>
      </c>
      <c r="F13" s="29" t="s">
        <v>3760</v>
      </c>
      <c r="G13" s="62">
        <v>1</v>
      </c>
    </row>
    <row r="14" spans="1:12" ht="13.15" customHeight="1" x14ac:dyDescent="0.2">
      <c r="A14" s="112"/>
      <c r="B14" s="112"/>
      <c r="C14" s="29" t="s">
        <v>3761</v>
      </c>
      <c r="D14" s="29" t="s">
        <v>3749</v>
      </c>
      <c r="E14" s="29" t="s">
        <v>1206</v>
      </c>
      <c r="F14" s="29" t="s">
        <v>3762</v>
      </c>
      <c r="G14" s="62">
        <v>1</v>
      </c>
    </row>
    <row r="15" spans="1:12" ht="13.15" customHeight="1" x14ac:dyDescent="0.2"/>
    <row r="16" spans="1:12" ht="13.15" customHeight="1" x14ac:dyDescent="0.2"/>
    <row r="17" ht="13.15" customHeight="1" x14ac:dyDescent="0.2"/>
    <row r="18" ht="13.15" customHeight="1" x14ac:dyDescent="0.2"/>
    <row r="19" ht="13.15" customHeight="1" x14ac:dyDescent="0.2"/>
    <row r="20" ht="13.15" customHeight="1" x14ac:dyDescent="0.2"/>
    <row r="21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7:B7"/>
    <mergeCell ref="A8:B14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36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ADD9-D722-4F7C-91A0-56172A2D4A3D}">
  <sheetPr codeName="Foglio32">
    <pageSetUpPr fitToPage="1"/>
  </sheetPr>
  <dimension ref="A1:L29"/>
  <sheetViews>
    <sheetView view="pageBreakPreview" zoomScale="80" zoomScaleNormal="80" zoomScaleSheetLayoutView="80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H16" sqref="H1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18</v>
      </c>
      <c r="B2" s="122" t="s">
        <v>78</v>
      </c>
      <c r="C2" s="124" t="s">
        <v>5</v>
      </c>
      <c r="D2" s="123" t="s">
        <v>14</v>
      </c>
      <c r="E2" s="118">
        <v>296</v>
      </c>
      <c r="F2" s="115">
        <f>ROUND(251600,2)</f>
        <v>251600</v>
      </c>
      <c r="G2" s="5">
        <v>1</v>
      </c>
      <c r="H2" s="11" t="s">
        <v>52</v>
      </c>
      <c r="I2" s="14" t="s">
        <v>3801</v>
      </c>
      <c r="J2" s="9">
        <v>750</v>
      </c>
      <c r="K2" s="6">
        <v>222000</v>
      </c>
      <c r="L2" s="10">
        <v>0.11764705882352941</v>
      </c>
    </row>
    <row r="3" spans="1:12" ht="20.100000000000001" customHeight="1" x14ac:dyDescent="0.2">
      <c r="A3" s="122"/>
      <c r="B3" s="122"/>
      <c r="C3" s="124"/>
      <c r="D3" s="123"/>
      <c r="E3" s="120"/>
      <c r="F3" s="116"/>
      <c r="G3" s="5">
        <v>2</v>
      </c>
      <c r="H3" s="11" t="s">
        <v>46</v>
      </c>
      <c r="I3" s="14" t="s">
        <v>3778</v>
      </c>
      <c r="J3" s="6">
        <v>530</v>
      </c>
      <c r="K3" s="6">
        <v>156880</v>
      </c>
      <c r="L3" s="10">
        <v>0.37647058823529411</v>
      </c>
    </row>
    <row r="4" spans="1:12" ht="20.100000000000001" customHeight="1" x14ac:dyDescent="0.2">
      <c r="A4" s="122"/>
      <c r="B4" s="122"/>
      <c r="C4" s="124"/>
      <c r="D4" s="123"/>
      <c r="E4" s="119"/>
      <c r="F4" s="117"/>
      <c r="G4" s="5">
        <v>3</v>
      </c>
      <c r="H4" s="11" t="s">
        <v>48</v>
      </c>
      <c r="I4" s="14" t="s">
        <v>3850</v>
      </c>
      <c r="J4" s="9">
        <v>380</v>
      </c>
      <c r="K4" s="6">
        <v>112480</v>
      </c>
      <c r="L4" s="10">
        <v>0.55294117647058827</v>
      </c>
    </row>
    <row r="8" spans="1:12" ht="13.5" thickBot="1" x14ac:dyDescent="0.25"/>
    <row r="9" spans="1:12" ht="13.5" thickBot="1" x14ac:dyDescent="0.25">
      <c r="A9" s="144" t="s">
        <v>34</v>
      </c>
      <c r="B9" s="114"/>
      <c r="C9" s="27" t="s">
        <v>87</v>
      </c>
      <c r="D9" s="27" t="s">
        <v>88</v>
      </c>
      <c r="E9" s="17" t="s">
        <v>89</v>
      </c>
    </row>
    <row r="10" spans="1:12" ht="25.5" x14ac:dyDescent="0.2">
      <c r="A10" s="63"/>
      <c r="B10" s="82" t="s">
        <v>3802</v>
      </c>
      <c r="C10" s="59" t="s">
        <v>3803</v>
      </c>
      <c r="D10" s="59" t="s">
        <v>3804</v>
      </c>
      <c r="E10" s="59" t="s">
        <v>1449</v>
      </c>
    </row>
    <row r="11" spans="1:12" ht="25.5" x14ac:dyDescent="0.2">
      <c r="A11" s="65"/>
      <c r="B11" s="82" t="s">
        <v>3805</v>
      </c>
      <c r="C11" s="59" t="s">
        <v>3806</v>
      </c>
      <c r="D11" s="59" t="s">
        <v>3807</v>
      </c>
      <c r="E11" s="59" t="s">
        <v>1449</v>
      </c>
    </row>
    <row r="12" spans="1:12" ht="25.5" x14ac:dyDescent="0.2">
      <c r="A12" s="65"/>
      <c r="B12" s="82" t="s">
        <v>3808</v>
      </c>
      <c r="C12" s="59" t="s">
        <v>3809</v>
      </c>
      <c r="D12" s="59" t="s">
        <v>3810</v>
      </c>
      <c r="E12" s="59" t="s">
        <v>1449</v>
      </c>
    </row>
    <row r="13" spans="1:12" ht="25.5" x14ac:dyDescent="0.2">
      <c r="A13" s="65"/>
      <c r="B13" s="82" t="s">
        <v>3811</v>
      </c>
      <c r="C13" s="59" t="s">
        <v>3812</v>
      </c>
      <c r="D13" s="59" t="s">
        <v>3813</v>
      </c>
      <c r="E13" s="59" t="s">
        <v>1449</v>
      </c>
    </row>
    <row r="14" spans="1:12" ht="25.5" x14ac:dyDescent="0.2">
      <c r="A14" s="65"/>
      <c r="B14" s="82" t="s">
        <v>3814</v>
      </c>
      <c r="C14" s="59" t="s">
        <v>3815</v>
      </c>
      <c r="D14" s="59" t="s">
        <v>3816</v>
      </c>
      <c r="E14" s="59" t="s">
        <v>1449</v>
      </c>
    </row>
    <row r="15" spans="1:12" ht="25.5" x14ac:dyDescent="0.2">
      <c r="A15" s="65"/>
      <c r="B15" s="82" t="s">
        <v>3817</v>
      </c>
      <c r="C15" s="59" t="s">
        <v>3818</v>
      </c>
      <c r="D15" s="59" t="s">
        <v>3819</v>
      </c>
      <c r="E15" s="59" t="s">
        <v>1449</v>
      </c>
    </row>
    <row r="16" spans="1:12" ht="25.5" x14ac:dyDescent="0.2">
      <c r="A16" s="65"/>
      <c r="B16" s="82" t="s">
        <v>3820</v>
      </c>
      <c r="C16" s="59" t="s">
        <v>3821</v>
      </c>
      <c r="D16" s="59" t="s">
        <v>3822</v>
      </c>
      <c r="E16" s="59" t="s">
        <v>1449</v>
      </c>
    </row>
    <row r="17" spans="1:5" ht="25.5" x14ac:dyDescent="0.2">
      <c r="A17" s="65"/>
      <c r="B17" s="82" t="s">
        <v>3823</v>
      </c>
      <c r="C17" s="59" t="s">
        <v>3824</v>
      </c>
      <c r="D17" s="59" t="s">
        <v>3825</v>
      </c>
      <c r="E17" s="59" t="s">
        <v>1449</v>
      </c>
    </row>
    <row r="18" spans="1:5" ht="25.5" x14ac:dyDescent="0.2">
      <c r="A18" s="65"/>
      <c r="B18" s="82" t="s">
        <v>3826</v>
      </c>
      <c r="C18" s="59" t="s">
        <v>3827</v>
      </c>
      <c r="D18" s="59" t="s">
        <v>3828</v>
      </c>
      <c r="E18" s="59" t="s">
        <v>1449</v>
      </c>
    </row>
    <row r="19" spans="1:5" ht="25.5" x14ac:dyDescent="0.2">
      <c r="A19" s="65"/>
      <c r="B19" s="82" t="s">
        <v>3829</v>
      </c>
      <c r="C19" s="59" t="s">
        <v>3830</v>
      </c>
      <c r="D19" s="59" t="s">
        <v>3831</v>
      </c>
      <c r="E19" s="59" t="s">
        <v>1449</v>
      </c>
    </row>
    <row r="20" spans="1:5" ht="25.5" x14ac:dyDescent="0.2">
      <c r="A20" s="65"/>
      <c r="B20" s="82" t="s">
        <v>3832</v>
      </c>
      <c r="C20" s="59" t="s">
        <v>3833</v>
      </c>
      <c r="D20" s="59" t="s">
        <v>3834</v>
      </c>
      <c r="E20" s="59" t="s">
        <v>1449</v>
      </c>
    </row>
    <row r="21" spans="1:5" ht="25.5" x14ac:dyDescent="0.2">
      <c r="A21" s="65"/>
      <c r="B21" s="82" t="s">
        <v>3835</v>
      </c>
      <c r="C21" s="59" t="s">
        <v>3836</v>
      </c>
      <c r="D21" s="59" t="s">
        <v>3837</v>
      </c>
      <c r="E21" s="59" t="s">
        <v>1449</v>
      </c>
    </row>
    <row r="22" spans="1:5" ht="25.5" x14ac:dyDescent="0.2">
      <c r="A22" s="65"/>
      <c r="B22" s="82" t="s">
        <v>3838</v>
      </c>
      <c r="C22" s="59" t="s">
        <v>3839</v>
      </c>
      <c r="D22" s="59" t="s">
        <v>3840</v>
      </c>
      <c r="E22" s="59" t="s">
        <v>1449</v>
      </c>
    </row>
    <row r="23" spans="1:5" ht="25.5" x14ac:dyDescent="0.2">
      <c r="A23" s="65"/>
      <c r="B23" s="82" t="s">
        <v>3841</v>
      </c>
      <c r="C23" s="59" t="s">
        <v>3842</v>
      </c>
      <c r="D23" s="59" t="s">
        <v>3843</v>
      </c>
      <c r="E23" s="59" t="s">
        <v>1449</v>
      </c>
    </row>
    <row r="24" spans="1:5" ht="25.5" x14ac:dyDescent="0.2">
      <c r="A24" s="65"/>
      <c r="B24" s="82" t="s">
        <v>3844</v>
      </c>
      <c r="C24" s="59" t="s">
        <v>3845</v>
      </c>
      <c r="D24" s="59" t="s">
        <v>3846</v>
      </c>
      <c r="E24" s="59" t="s">
        <v>1449</v>
      </c>
    </row>
    <row r="25" spans="1:5" ht="25.5" x14ac:dyDescent="0.2">
      <c r="A25" s="65"/>
      <c r="B25" s="82" t="s">
        <v>3847</v>
      </c>
      <c r="C25" s="59" t="s">
        <v>3848</v>
      </c>
      <c r="D25" s="59" t="s">
        <v>3849</v>
      </c>
      <c r="E25" s="59" t="s">
        <v>1449</v>
      </c>
    </row>
    <row r="26" spans="1:5" ht="13.15" customHeight="1" x14ac:dyDescent="0.2"/>
    <row r="27" spans="1:5" ht="13.15" customHeight="1" x14ac:dyDescent="0.2"/>
    <row r="28" spans="1:5" ht="13.15" customHeight="1" x14ac:dyDescent="0.2"/>
    <row r="29" spans="1:5" ht="13.9" customHeight="1" x14ac:dyDescent="0.2"/>
  </sheetData>
  <sheetProtection formatCells="0" formatColumns="0" formatRows="0" insertColumns="0" insertRows="0" insertHyperlinks="0" deleteColumns="0" deleteRows="0" sort="0" autoFilter="0" pivotTables="0"/>
  <mergeCells count="7">
    <mergeCell ref="A9:B9"/>
    <mergeCell ref="F2:F4"/>
    <mergeCell ref="A2:A4"/>
    <mergeCell ref="B2:B4"/>
    <mergeCell ref="C2:C4"/>
    <mergeCell ref="D2:D4"/>
    <mergeCell ref="E2:E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58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7B72-37E3-4B57-B717-6207C5E282AD}">
  <sheetPr codeName="Foglio59">
    <pageSetUpPr fitToPage="1"/>
  </sheetPr>
  <dimension ref="A1:L31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F9" sqref="F9:L5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18</v>
      </c>
      <c r="B2" s="122" t="s">
        <v>78</v>
      </c>
      <c r="C2" s="124" t="s">
        <v>5</v>
      </c>
      <c r="D2" s="123" t="s">
        <v>14</v>
      </c>
      <c r="E2" s="118">
        <v>296</v>
      </c>
      <c r="F2" s="115">
        <f>ROUND(251600,2)</f>
        <v>251600</v>
      </c>
      <c r="G2" s="5">
        <v>1</v>
      </c>
      <c r="H2" s="11" t="s">
        <v>52</v>
      </c>
      <c r="I2" s="14" t="s">
        <v>3801</v>
      </c>
      <c r="J2" s="9">
        <v>750</v>
      </c>
      <c r="K2" s="6">
        <v>222000</v>
      </c>
      <c r="L2" s="10">
        <v>0.11764705882352941</v>
      </c>
    </row>
    <row r="3" spans="1:12" ht="20.100000000000001" customHeight="1" x14ac:dyDescent="0.2">
      <c r="A3" s="122"/>
      <c r="B3" s="122"/>
      <c r="C3" s="124"/>
      <c r="D3" s="123"/>
      <c r="E3" s="120"/>
      <c r="F3" s="116"/>
      <c r="G3" s="5">
        <v>2</v>
      </c>
      <c r="H3" s="11" t="s">
        <v>46</v>
      </c>
      <c r="I3" s="14" t="s">
        <v>3778</v>
      </c>
      <c r="J3" s="6">
        <v>530</v>
      </c>
      <c r="K3" s="6">
        <v>156880</v>
      </c>
      <c r="L3" s="10">
        <v>0.37647058823529411</v>
      </c>
    </row>
    <row r="4" spans="1:12" ht="20.100000000000001" customHeight="1" x14ac:dyDescent="0.2">
      <c r="A4" s="122"/>
      <c r="B4" s="122"/>
      <c r="C4" s="124"/>
      <c r="D4" s="123"/>
      <c r="E4" s="119"/>
      <c r="F4" s="117"/>
      <c r="G4" s="5">
        <v>3</v>
      </c>
      <c r="H4" s="11" t="s">
        <v>48</v>
      </c>
      <c r="I4" s="14" t="s">
        <v>3850</v>
      </c>
      <c r="J4" s="9">
        <v>380</v>
      </c>
      <c r="K4" s="6">
        <v>112480</v>
      </c>
      <c r="L4" s="10">
        <v>0.55294117647058827</v>
      </c>
    </row>
    <row r="8" spans="1:12" ht="13.5" thickBot="1" x14ac:dyDescent="0.25"/>
    <row r="9" spans="1:12" ht="13.5" thickBot="1" x14ac:dyDescent="0.25">
      <c r="A9" s="113" t="s">
        <v>34</v>
      </c>
      <c r="B9" s="114"/>
      <c r="C9" s="18" t="s">
        <v>87</v>
      </c>
      <c r="D9" s="18" t="s">
        <v>88</v>
      </c>
      <c r="E9" s="19" t="s">
        <v>89</v>
      </c>
    </row>
    <row r="10" spans="1:12" x14ac:dyDescent="0.2">
      <c r="A10" s="136" t="s">
        <v>3778</v>
      </c>
      <c r="B10" s="137"/>
      <c r="C10" s="1" t="s">
        <v>3779</v>
      </c>
      <c r="D10" s="1">
        <v>2683212</v>
      </c>
      <c r="E10" s="1" t="s">
        <v>1449</v>
      </c>
    </row>
    <row r="11" spans="1:12" x14ac:dyDescent="0.2">
      <c r="A11" s="138"/>
      <c r="B11" s="139"/>
      <c r="C11" s="1" t="s">
        <v>3780</v>
      </c>
      <c r="D11" s="1">
        <v>2683228</v>
      </c>
      <c r="E11" s="1" t="s">
        <v>1449</v>
      </c>
    </row>
    <row r="12" spans="1:12" x14ac:dyDescent="0.2">
      <c r="A12" s="138"/>
      <c r="B12" s="139"/>
      <c r="C12" s="1" t="s">
        <v>3781</v>
      </c>
      <c r="D12" s="1">
        <v>2683232</v>
      </c>
      <c r="E12" s="1" t="s">
        <v>1449</v>
      </c>
    </row>
    <row r="13" spans="1:12" x14ac:dyDescent="0.2">
      <c r="A13" s="138"/>
      <c r="B13" s="139"/>
      <c r="C13" s="1" t="s">
        <v>3782</v>
      </c>
      <c r="D13" s="1">
        <v>2683235</v>
      </c>
      <c r="E13" s="1" t="s">
        <v>1449</v>
      </c>
    </row>
    <row r="14" spans="1:12" x14ac:dyDescent="0.2">
      <c r="A14" s="138"/>
      <c r="B14" s="139"/>
      <c r="C14" s="1" t="s">
        <v>3783</v>
      </c>
      <c r="D14" s="1">
        <v>2683240</v>
      </c>
      <c r="E14" s="1" t="s">
        <v>1449</v>
      </c>
    </row>
    <row r="15" spans="1:12" x14ac:dyDescent="0.2">
      <c r="A15" s="138"/>
      <c r="B15" s="139"/>
      <c r="C15" s="1" t="s">
        <v>3784</v>
      </c>
      <c r="D15" s="1">
        <v>2683243</v>
      </c>
      <c r="E15" s="1" t="s">
        <v>1449</v>
      </c>
    </row>
    <row r="16" spans="1:12" x14ac:dyDescent="0.2">
      <c r="A16" s="138"/>
      <c r="B16" s="139"/>
      <c r="C16" s="1" t="s">
        <v>3785</v>
      </c>
      <c r="D16" s="1">
        <v>2683224</v>
      </c>
      <c r="E16" s="1" t="s">
        <v>1449</v>
      </c>
    </row>
    <row r="17" spans="1:5" x14ac:dyDescent="0.2">
      <c r="A17" s="138"/>
      <c r="B17" s="139"/>
      <c r="C17" s="1" t="s">
        <v>3786</v>
      </c>
      <c r="D17" s="1">
        <v>2683229</v>
      </c>
      <c r="E17" s="1" t="s">
        <v>1449</v>
      </c>
    </row>
    <row r="18" spans="1:5" x14ac:dyDescent="0.2">
      <c r="A18" s="138"/>
      <c r="B18" s="139"/>
      <c r="C18" s="1" t="s">
        <v>3787</v>
      </c>
      <c r="D18" s="1">
        <v>2683233</v>
      </c>
      <c r="E18" s="1" t="s">
        <v>1449</v>
      </c>
    </row>
    <row r="19" spans="1:5" x14ac:dyDescent="0.2">
      <c r="A19" s="138"/>
      <c r="B19" s="139"/>
      <c r="C19" s="1" t="s">
        <v>3788</v>
      </c>
      <c r="D19" s="1">
        <v>2683237</v>
      </c>
      <c r="E19" s="1" t="s">
        <v>1449</v>
      </c>
    </row>
    <row r="20" spans="1:5" x14ac:dyDescent="0.2">
      <c r="A20" s="138"/>
      <c r="B20" s="139"/>
      <c r="C20" s="1" t="s">
        <v>3789</v>
      </c>
      <c r="D20" s="1">
        <v>2683241</v>
      </c>
      <c r="E20" s="1" t="s">
        <v>1449</v>
      </c>
    </row>
    <row r="21" spans="1:5" x14ac:dyDescent="0.2">
      <c r="A21" s="138"/>
      <c r="B21" s="139"/>
      <c r="C21" s="1" t="s">
        <v>3790</v>
      </c>
      <c r="D21" s="1">
        <v>2683244</v>
      </c>
      <c r="E21" s="1" t="s">
        <v>1449</v>
      </c>
    </row>
    <row r="22" spans="1:5" x14ac:dyDescent="0.2">
      <c r="A22" s="138"/>
      <c r="B22" s="139"/>
      <c r="C22" s="1" t="s">
        <v>3791</v>
      </c>
      <c r="D22" s="1">
        <v>2683251</v>
      </c>
      <c r="E22" s="1" t="s">
        <v>1449</v>
      </c>
    </row>
    <row r="23" spans="1:5" x14ac:dyDescent="0.2">
      <c r="A23" s="138"/>
      <c r="B23" s="139"/>
      <c r="C23" s="1" t="s">
        <v>3792</v>
      </c>
      <c r="D23" s="1">
        <v>2683253</v>
      </c>
      <c r="E23" s="1" t="s">
        <v>1449</v>
      </c>
    </row>
    <row r="24" spans="1:5" x14ac:dyDescent="0.2">
      <c r="A24" s="138"/>
      <c r="B24" s="139"/>
      <c r="C24" s="1" t="s">
        <v>3793</v>
      </c>
      <c r="D24" s="1">
        <v>2683225</v>
      </c>
      <c r="E24" s="1" t="s">
        <v>1449</v>
      </c>
    </row>
    <row r="25" spans="1:5" x14ac:dyDescent="0.2">
      <c r="A25" s="138"/>
      <c r="B25" s="139"/>
      <c r="C25" s="1" t="s">
        <v>3794</v>
      </c>
      <c r="D25" s="1">
        <v>2683230</v>
      </c>
      <c r="E25" s="1" t="s">
        <v>1449</v>
      </c>
    </row>
    <row r="26" spans="1:5" x14ac:dyDescent="0.2">
      <c r="A26" s="138"/>
      <c r="B26" s="139"/>
      <c r="C26" s="1" t="s">
        <v>3795</v>
      </c>
      <c r="D26" s="1">
        <v>2683234</v>
      </c>
      <c r="E26" s="1" t="s">
        <v>1449</v>
      </c>
    </row>
    <row r="27" spans="1:5" x14ac:dyDescent="0.2">
      <c r="A27" s="138"/>
      <c r="B27" s="139"/>
      <c r="C27" s="1" t="s">
        <v>3796</v>
      </c>
      <c r="D27" s="1">
        <v>2683238</v>
      </c>
      <c r="E27" s="1" t="s">
        <v>1449</v>
      </c>
    </row>
    <row r="28" spans="1:5" x14ac:dyDescent="0.2">
      <c r="A28" s="138"/>
      <c r="B28" s="139"/>
      <c r="C28" s="1" t="s">
        <v>3797</v>
      </c>
      <c r="D28" s="1">
        <v>2683242</v>
      </c>
      <c r="E28" s="1" t="s">
        <v>1449</v>
      </c>
    </row>
    <row r="29" spans="1:5" x14ac:dyDescent="0.2">
      <c r="A29" s="138"/>
      <c r="B29" s="139"/>
      <c r="C29" s="1" t="s">
        <v>3798</v>
      </c>
      <c r="D29" s="1">
        <v>2683245</v>
      </c>
      <c r="E29" s="1" t="s">
        <v>1449</v>
      </c>
    </row>
    <row r="30" spans="1:5" x14ac:dyDescent="0.2">
      <c r="A30" s="138"/>
      <c r="B30" s="139"/>
      <c r="C30" s="1" t="s">
        <v>3799</v>
      </c>
      <c r="D30" s="1">
        <v>2683252</v>
      </c>
      <c r="E30" s="1" t="s">
        <v>1449</v>
      </c>
    </row>
    <row r="31" spans="1:5" x14ac:dyDescent="0.2">
      <c r="A31" s="140"/>
      <c r="B31" s="141"/>
      <c r="C31" s="1" t="s">
        <v>3800</v>
      </c>
      <c r="D31" s="1">
        <v>2683255</v>
      </c>
      <c r="E31" s="1" t="s">
        <v>1449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9:B9"/>
    <mergeCell ref="A10:B31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58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A96E-1749-4D64-A832-B5738F863D54}">
  <sheetPr codeName="Foglio58">
    <pageSetUpPr fitToPage="1"/>
  </sheetPr>
  <dimension ref="A1:L33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J18" sqref="J1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18</v>
      </c>
      <c r="B2" s="122" t="s">
        <v>78</v>
      </c>
      <c r="C2" s="124" t="s">
        <v>5</v>
      </c>
      <c r="D2" s="123" t="s">
        <v>14</v>
      </c>
      <c r="E2" s="118">
        <v>296</v>
      </c>
      <c r="F2" s="115">
        <f>ROUND(251600,2)</f>
        <v>251600</v>
      </c>
      <c r="G2" s="5">
        <v>1</v>
      </c>
      <c r="H2" s="11" t="s">
        <v>52</v>
      </c>
      <c r="I2" s="14" t="s">
        <v>3801</v>
      </c>
      <c r="J2" s="9">
        <v>750</v>
      </c>
      <c r="K2" s="6">
        <v>222000</v>
      </c>
      <c r="L2" s="10">
        <v>0.11764705882352941</v>
      </c>
    </row>
    <row r="3" spans="1:12" ht="20.100000000000001" customHeight="1" x14ac:dyDescent="0.2">
      <c r="A3" s="122"/>
      <c r="B3" s="122"/>
      <c r="C3" s="124"/>
      <c r="D3" s="123"/>
      <c r="E3" s="120"/>
      <c r="F3" s="116"/>
      <c r="G3" s="5">
        <v>2</v>
      </c>
      <c r="H3" s="11" t="s">
        <v>46</v>
      </c>
      <c r="I3" s="14" t="s">
        <v>3778</v>
      </c>
      <c r="J3" s="6">
        <v>530</v>
      </c>
      <c r="K3" s="6">
        <v>156880</v>
      </c>
      <c r="L3" s="10">
        <v>0.37647058823529411</v>
      </c>
    </row>
    <row r="4" spans="1:12" ht="20.100000000000001" customHeight="1" x14ac:dyDescent="0.2">
      <c r="A4" s="122"/>
      <c r="B4" s="122"/>
      <c r="C4" s="124"/>
      <c r="D4" s="123"/>
      <c r="E4" s="119"/>
      <c r="F4" s="117"/>
      <c r="G4" s="5">
        <v>3</v>
      </c>
      <c r="H4" s="11" t="s">
        <v>48</v>
      </c>
      <c r="I4" s="14" t="s">
        <v>3850</v>
      </c>
      <c r="J4" s="9">
        <v>380</v>
      </c>
      <c r="K4" s="6">
        <v>112480</v>
      </c>
      <c r="L4" s="10">
        <v>0.55294117647058827</v>
      </c>
    </row>
    <row r="8" spans="1:12" ht="13.15" customHeight="1" thickBot="1" x14ac:dyDescent="0.25"/>
    <row r="9" spans="1:12" ht="13.9" customHeight="1" thickBot="1" x14ac:dyDescent="0.25">
      <c r="A9" s="144" t="s">
        <v>34</v>
      </c>
      <c r="B9" s="143"/>
      <c r="C9" s="18" t="s">
        <v>87</v>
      </c>
      <c r="D9" s="18" t="s">
        <v>88</v>
      </c>
      <c r="E9" s="19" t="s">
        <v>89</v>
      </c>
    </row>
    <row r="10" spans="1:12" ht="13.5" thickBot="1" x14ac:dyDescent="0.25">
      <c r="A10" s="150" t="s">
        <v>3850</v>
      </c>
      <c r="B10" s="146"/>
      <c r="C10" s="26" t="s">
        <v>3851</v>
      </c>
      <c r="D10" s="26" t="s">
        <v>3852</v>
      </c>
      <c r="E10" s="26" t="s">
        <v>1449</v>
      </c>
    </row>
    <row r="11" spans="1:12" ht="13.5" thickBot="1" x14ac:dyDescent="0.25">
      <c r="A11" s="138"/>
      <c r="B11" s="139"/>
      <c r="C11" s="26" t="s">
        <v>3853</v>
      </c>
      <c r="D11" s="26" t="s">
        <v>3854</v>
      </c>
      <c r="E11" s="26" t="s">
        <v>1449</v>
      </c>
    </row>
    <row r="12" spans="1:12" ht="13.5" thickBot="1" x14ac:dyDescent="0.25">
      <c r="A12" s="138"/>
      <c r="B12" s="139"/>
      <c r="C12" s="26" t="s">
        <v>3855</v>
      </c>
      <c r="D12" s="26" t="s">
        <v>3856</v>
      </c>
      <c r="E12" s="26" t="s">
        <v>1449</v>
      </c>
    </row>
    <row r="13" spans="1:12" ht="13.5" thickBot="1" x14ac:dyDescent="0.25">
      <c r="A13" s="138"/>
      <c r="B13" s="139"/>
      <c r="C13" s="26" t="s">
        <v>3857</v>
      </c>
      <c r="D13" s="26" t="s">
        <v>3858</v>
      </c>
      <c r="E13" s="26" t="s">
        <v>1449</v>
      </c>
    </row>
    <row r="14" spans="1:12" ht="13.5" thickBot="1" x14ac:dyDescent="0.25">
      <c r="A14" s="138"/>
      <c r="B14" s="139"/>
      <c r="C14" s="26" t="s">
        <v>3859</v>
      </c>
      <c r="D14" s="26" t="s">
        <v>3860</v>
      </c>
      <c r="E14" s="26" t="s">
        <v>1449</v>
      </c>
    </row>
    <row r="15" spans="1:12" ht="13.5" thickBot="1" x14ac:dyDescent="0.25">
      <c r="A15" s="138"/>
      <c r="B15" s="139"/>
      <c r="C15" s="26" t="s">
        <v>3861</v>
      </c>
      <c r="D15" s="26" t="s">
        <v>3862</v>
      </c>
      <c r="E15" s="26" t="s">
        <v>1449</v>
      </c>
    </row>
    <row r="16" spans="1:12" ht="13.5" thickBot="1" x14ac:dyDescent="0.25">
      <c r="A16" s="138"/>
      <c r="B16" s="139"/>
      <c r="C16" s="26" t="s">
        <v>3863</v>
      </c>
      <c r="D16" s="26" t="s">
        <v>3864</v>
      </c>
      <c r="E16" s="26" t="s">
        <v>1449</v>
      </c>
    </row>
    <row r="17" spans="1:5" ht="13.5" thickBot="1" x14ac:dyDescent="0.25">
      <c r="A17" s="138"/>
      <c r="B17" s="139"/>
      <c r="C17" s="26" t="s">
        <v>3865</v>
      </c>
      <c r="D17" s="26" t="s">
        <v>3866</v>
      </c>
      <c r="E17" s="26" t="s">
        <v>1449</v>
      </c>
    </row>
    <row r="18" spans="1:5" ht="13.5" thickBot="1" x14ac:dyDescent="0.25">
      <c r="A18" s="138"/>
      <c r="B18" s="139"/>
      <c r="C18" s="26" t="s">
        <v>3867</v>
      </c>
      <c r="D18" s="26" t="s">
        <v>3868</v>
      </c>
      <c r="E18" s="26" t="s">
        <v>1449</v>
      </c>
    </row>
    <row r="19" spans="1:5" ht="13.5" thickBot="1" x14ac:dyDescent="0.25">
      <c r="A19" s="138"/>
      <c r="B19" s="139"/>
      <c r="C19" s="26" t="s">
        <v>3869</v>
      </c>
      <c r="D19" s="26" t="s">
        <v>3870</v>
      </c>
      <c r="E19" s="26" t="s">
        <v>1449</v>
      </c>
    </row>
    <row r="20" spans="1:5" ht="13.5" thickBot="1" x14ac:dyDescent="0.25">
      <c r="A20" s="138"/>
      <c r="B20" s="139"/>
      <c r="C20" s="26" t="s">
        <v>3871</v>
      </c>
      <c r="D20" s="26" t="s">
        <v>3872</v>
      </c>
      <c r="E20" s="26" t="s">
        <v>1449</v>
      </c>
    </row>
    <row r="21" spans="1:5" ht="13.5" thickBot="1" x14ac:dyDescent="0.25">
      <c r="A21" s="138"/>
      <c r="B21" s="139"/>
      <c r="C21" s="26" t="s">
        <v>3873</v>
      </c>
      <c r="D21" s="26" t="s">
        <v>3874</v>
      </c>
      <c r="E21" s="26" t="s">
        <v>1449</v>
      </c>
    </row>
    <row r="22" spans="1:5" ht="13.5" thickBot="1" x14ac:dyDescent="0.25">
      <c r="A22" s="138"/>
      <c r="B22" s="139"/>
      <c r="C22" s="26" t="s">
        <v>3875</v>
      </c>
      <c r="D22" s="26" t="s">
        <v>3876</v>
      </c>
      <c r="E22" s="26" t="s">
        <v>1449</v>
      </c>
    </row>
    <row r="23" spans="1:5" ht="13.5" thickBot="1" x14ac:dyDescent="0.25">
      <c r="A23" s="138"/>
      <c r="B23" s="139"/>
      <c r="C23" s="26" t="s">
        <v>3877</v>
      </c>
      <c r="D23" s="26" t="s">
        <v>3878</v>
      </c>
      <c r="E23" s="26" t="s">
        <v>1449</v>
      </c>
    </row>
    <row r="24" spans="1:5" ht="13.5" thickBot="1" x14ac:dyDescent="0.25">
      <c r="A24" s="138"/>
      <c r="B24" s="139"/>
      <c r="C24" s="26" t="s">
        <v>3879</v>
      </c>
      <c r="D24" s="26" t="s">
        <v>3880</v>
      </c>
      <c r="E24" s="26" t="s">
        <v>1449</v>
      </c>
    </row>
    <row r="25" spans="1:5" ht="13.5" thickBot="1" x14ac:dyDescent="0.25">
      <c r="A25" s="138"/>
      <c r="B25" s="139"/>
      <c r="C25" s="26" t="s">
        <v>3881</v>
      </c>
      <c r="D25" s="26" t="s">
        <v>3882</v>
      </c>
      <c r="E25" s="26" t="s">
        <v>1449</v>
      </c>
    </row>
    <row r="26" spans="1:5" ht="13.5" thickBot="1" x14ac:dyDescent="0.25">
      <c r="A26" s="138"/>
      <c r="B26" s="139"/>
      <c r="C26" s="26" t="s">
        <v>3883</v>
      </c>
      <c r="D26" s="26" t="s">
        <v>3884</v>
      </c>
      <c r="E26" s="26" t="s">
        <v>1449</v>
      </c>
    </row>
    <row r="27" spans="1:5" ht="13.5" thickBot="1" x14ac:dyDescent="0.25">
      <c r="A27" s="138"/>
      <c r="B27" s="139"/>
      <c r="C27" s="26" t="s">
        <v>3885</v>
      </c>
      <c r="D27" s="26" t="s">
        <v>3886</v>
      </c>
      <c r="E27" s="26" t="s">
        <v>1449</v>
      </c>
    </row>
    <row r="28" spans="1:5" ht="13.5" thickBot="1" x14ac:dyDescent="0.25">
      <c r="A28" s="138"/>
      <c r="B28" s="139"/>
      <c r="C28" s="26" t="s">
        <v>3887</v>
      </c>
      <c r="D28" s="26" t="s">
        <v>3888</v>
      </c>
      <c r="E28" s="26" t="s">
        <v>1449</v>
      </c>
    </row>
    <row r="29" spans="1:5" ht="13.5" thickBot="1" x14ac:dyDescent="0.25">
      <c r="A29" s="138"/>
      <c r="B29" s="139"/>
      <c r="C29" s="26" t="s">
        <v>3889</v>
      </c>
      <c r="D29" s="26" t="s">
        <v>3890</v>
      </c>
      <c r="E29" s="26" t="s">
        <v>1449</v>
      </c>
    </row>
    <row r="30" spans="1:5" ht="13.5" thickBot="1" x14ac:dyDescent="0.25">
      <c r="A30" s="138"/>
      <c r="B30" s="139"/>
      <c r="C30" s="26" t="s">
        <v>3891</v>
      </c>
      <c r="D30" s="26" t="s">
        <v>3892</v>
      </c>
      <c r="E30" s="26" t="s">
        <v>1449</v>
      </c>
    </row>
    <row r="31" spans="1:5" ht="13.5" thickBot="1" x14ac:dyDescent="0.25">
      <c r="A31" s="138"/>
      <c r="B31" s="139"/>
      <c r="C31" s="26" t="s">
        <v>3893</v>
      </c>
      <c r="D31" s="26" t="s">
        <v>3894</v>
      </c>
      <c r="E31" s="26" t="s">
        <v>1449</v>
      </c>
    </row>
    <row r="32" spans="1:5" ht="13.5" thickBot="1" x14ac:dyDescent="0.25">
      <c r="A32" s="138"/>
      <c r="B32" s="139"/>
      <c r="C32" s="26" t="s">
        <v>3895</v>
      </c>
      <c r="D32" s="26" t="s">
        <v>3896</v>
      </c>
      <c r="E32" s="26" t="s">
        <v>1449</v>
      </c>
    </row>
    <row r="33" spans="1:5" ht="13.5" thickBot="1" x14ac:dyDescent="0.25">
      <c r="A33" s="151"/>
      <c r="B33" s="149"/>
      <c r="C33" s="26" t="s">
        <v>3897</v>
      </c>
      <c r="D33" s="26" t="s">
        <v>3898</v>
      </c>
      <c r="E33" s="26" t="s">
        <v>1449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9:B9"/>
    <mergeCell ref="A10:B33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58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9920-1E55-4215-892F-1C5C4101DDB1}">
  <sheetPr codeName="Foglio61">
    <pageSetUpPr fitToPage="1"/>
  </sheetPr>
  <dimension ref="A1:L5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13" sqref="C13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8.6" customHeight="1" x14ac:dyDescent="0.2">
      <c r="A2" s="122">
        <v>19</v>
      </c>
      <c r="B2" s="122" t="s">
        <v>79</v>
      </c>
      <c r="C2" s="124" t="s">
        <v>21</v>
      </c>
      <c r="D2" s="123" t="s">
        <v>14</v>
      </c>
      <c r="E2" s="118">
        <v>654</v>
      </c>
      <c r="F2" s="115">
        <f>ROUND(797880,2)</f>
        <v>797880</v>
      </c>
      <c r="G2" s="5">
        <v>1</v>
      </c>
      <c r="H2" s="11" t="s">
        <v>58</v>
      </c>
      <c r="I2" s="14" t="s">
        <v>3951</v>
      </c>
      <c r="J2" s="9">
        <v>900</v>
      </c>
      <c r="K2" s="6">
        <v>588600</v>
      </c>
      <c r="L2" s="10">
        <v>0.26229508196721313</v>
      </c>
    </row>
    <row r="3" spans="1:12" ht="20.100000000000001" customHeight="1" x14ac:dyDescent="0.2">
      <c r="A3" s="122"/>
      <c r="B3" s="122"/>
      <c r="C3" s="124"/>
      <c r="D3" s="123"/>
      <c r="E3" s="120"/>
      <c r="F3" s="116"/>
      <c r="G3" s="5">
        <v>2</v>
      </c>
      <c r="H3" s="11" t="s">
        <v>39</v>
      </c>
      <c r="I3" s="14" t="s">
        <v>3899</v>
      </c>
      <c r="J3" s="6">
        <v>900</v>
      </c>
      <c r="K3" s="6">
        <v>588600</v>
      </c>
      <c r="L3" s="10">
        <v>0.26229508196721313</v>
      </c>
    </row>
    <row r="4" spans="1:12" ht="20.100000000000001" customHeight="1" x14ac:dyDescent="0.2">
      <c r="A4" s="122"/>
      <c r="B4" s="122"/>
      <c r="C4" s="124"/>
      <c r="D4" s="123"/>
      <c r="E4" s="119"/>
      <c r="F4" s="117"/>
      <c r="G4" s="5">
        <v>3</v>
      </c>
      <c r="H4" s="11" t="s">
        <v>59</v>
      </c>
      <c r="I4" s="14" t="s">
        <v>3998</v>
      </c>
      <c r="J4" s="9">
        <v>919</v>
      </c>
      <c r="K4" s="6">
        <v>601026</v>
      </c>
      <c r="L4" s="10">
        <v>0.24672131147540985</v>
      </c>
    </row>
    <row r="8" spans="1:12" ht="41.45" customHeight="1" x14ac:dyDescent="0.2">
      <c r="A8" s="232" t="s">
        <v>4957</v>
      </c>
      <c r="B8" s="233"/>
    </row>
    <row r="9" spans="1:12" x14ac:dyDescent="0.2">
      <c r="A9" t="s">
        <v>3952</v>
      </c>
    </row>
    <row r="10" spans="1:12" ht="14.45" customHeight="1" x14ac:dyDescent="0.2">
      <c r="A10" t="s">
        <v>3953</v>
      </c>
    </row>
    <row r="11" spans="1:12" x14ac:dyDescent="0.2">
      <c r="A11" t="s">
        <v>3954</v>
      </c>
    </row>
    <row r="12" spans="1:12" x14ac:dyDescent="0.2">
      <c r="A12" t="s">
        <v>3955</v>
      </c>
    </row>
    <row r="13" spans="1:12" x14ac:dyDescent="0.2">
      <c r="A13" t="s">
        <v>3956</v>
      </c>
    </row>
    <row r="14" spans="1:12" x14ac:dyDescent="0.2">
      <c r="A14" t="s">
        <v>3957</v>
      </c>
    </row>
    <row r="15" spans="1:12" x14ac:dyDescent="0.2">
      <c r="A15" t="s">
        <v>3958</v>
      </c>
    </row>
    <row r="16" spans="1:12" x14ac:dyDescent="0.2">
      <c r="A16" t="s">
        <v>3959</v>
      </c>
    </row>
    <row r="17" spans="1:1" x14ac:dyDescent="0.2">
      <c r="A17" t="s">
        <v>3960</v>
      </c>
    </row>
    <row r="18" spans="1:1" x14ac:dyDescent="0.2">
      <c r="A18" t="s">
        <v>3961</v>
      </c>
    </row>
    <row r="19" spans="1:1" x14ac:dyDescent="0.2">
      <c r="A19" t="s">
        <v>3962</v>
      </c>
    </row>
    <row r="20" spans="1:1" x14ac:dyDescent="0.2">
      <c r="A20" t="s">
        <v>3963</v>
      </c>
    </row>
    <row r="21" spans="1:1" x14ac:dyDescent="0.2">
      <c r="A21" t="s">
        <v>3964</v>
      </c>
    </row>
    <row r="22" spans="1:1" x14ac:dyDescent="0.2">
      <c r="A22" t="s">
        <v>3965</v>
      </c>
    </row>
    <row r="23" spans="1:1" x14ac:dyDescent="0.2">
      <c r="A23" t="s">
        <v>3966</v>
      </c>
    </row>
    <row r="24" spans="1:1" x14ac:dyDescent="0.2">
      <c r="A24" t="s">
        <v>3967</v>
      </c>
    </row>
    <row r="25" spans="1:1" x14ac:dyDescent="0.2">
      <c r="A25" t="s">
        <v>3968</v>
      </c>
    </row>
    <row r="26" spans="1:1" x14ac:dyDescent="0.2">
      <c r="A26" t="s">
        <v>3969</v>
      </c>
    </row>
    <row r="27" spans="1:1" x14ac:dyDescent="0.2">
      <c r="A27" t="s">
        <v>3970</v>
      </c>
    </row>
    <row r="28" spans="1:1" x14ac:dyDescent="0.2">
      <c r="A28" t="s">
        <v>3971</v>
      </c>
    </row>
    <row r="29" spans="1:1" x14ac:dyDescent="0.2">
      <c r="A29" t="s">
        <v>3972</v>
      </c>
    </row>
    <row r="30" spans="1:1" x14ac:dyDescent="0.2">
      <c r="A30" t="s">
        <v>3973</v>
      </c>
    </row>
    <row r="31" spans="1:1" x14ac:dyDescent="0.2">
      <c r="A31" t="s">
        <v>3974</v>
      </c>
    </row>
    <row r="32" spans="1:1" x14ac:dyDescent="0.2">
      <c r="A32" t="s">
        <v>3975</v>
      </c>
    </row>
    <row r="33" spans="1:1" x14ac:dyDescent="0.2">
      <c r="A33" t="s">
        <v>3976</v>
      </c>
    </row>
    <row r="34" spans="1:1" x14ac:dyDescent="0.2">
      <c r="A34" t="s">
        <v>3977</v>
      </c>
    </row>
    <row r="35" spans="1:1" x14ac:dyDescent="0.2">
      <c r="A35" t="s">
        <v>3978</v>
      </c>
    </row>
    <row r="36" spans="1:1" x14ac:dyDescent="0.2">
      <c r="A36" t="s">
        <v>3979</v>
      </c>
    </row>
    <row r="37" spans="1:1" x14ac:dyDescent="0.2">
      <c r="A37" t="s">
        <v>3980</v>
      </c>
    </row>
    <row r="38" spans="1:1" x14ac:dyDescent="0.2">
      <c r="A38" t="s">
        <v>3981</v>
      </c>
    </row>
    <row r="39" spans="1:1" x14ac:dyDescent="0.2">
      <c r="A39" t="s">
        <v>3982</v>
      </c>
    </row>
    <row r="40" spans="1:1" x14ac:dyDescent="0.2">
      <c r="A40" t="s">
        <v>3983</v>
      </c>
    </row>
    <row r="41" spans="1:1" x14ac:dyDescent="0.2">
      <c r="A41" t="s">
        <v>3984</v>
      </c>
    </row>
    <row r="42" spans="1:1" x14ac:dyDescent="0.2">
      <c r="A42" t="s">
        <v>3985</v>
      </c>
    </row>
    <row r="43" spans="1:1" x14ac:dyDescent="0.2">
      <c r="A43" t="s">
        <v>3986</v>
      </c>
    </row>
    <row r="44" spans="1:1" x14ac:dyDescent="0.2">
      <c r="A44" t="s">
        <v>3987</v>
      </c>
    </row>
    <row r="45" spans="1:1" x14ac:dyDescent="0.2">
      <c r="A45" t="s">
        <v>3988</v>
      </c>
    </row>
    <row r="46" spans="1:1" x14ac:dyDescent="0.2">
      <c r="A46" t="s">
        <v>3989</v>
      </c>
    </row>
    <row r="47" spans="1:1" x14ac:dyDescent="0.2">
      <c r="A47" t="s">
        <v>3990</v>
      </c>
    </row>
    <row r="48" spans="1:1" x14ac:dyDescent="0.2">
      <c r="A48" t="s">
        <v>3991</v>
      </c>
    </row>
    <row r="49" spans="1:1" x14ac:dyDescent="0.2">
      <c r="A49" t="s">
        <v>3992</v>
      </c>
    </row>
    <row r="50" spans="1:1" x14ac:dyDescent="0.2">
      <c r="A50" t="s">
        <v>3993</v>
      </c>
    </row>
    <row r="51" spans="1:1" x14ac:dyDescent="0.2">
      <c r="A51" t="s">
        <v>3994</v>
      </c>
    </row>
    <row r="52" spans="1:1" x14ac:dyDescent="0.2">
      <c r="A52" t="s">
        <v>3995</v>
      </c>
    </row>
    <row r="53" spans="1:1" x14ac:dyDescent="0.2">
      <c r="A53" t="s">
        <v>3996</v>
      </c>
    </row>
    <row r="54" spans="1:1" x14ac:dyDescent="0.2">
      <c r="A54" t="s">
        <v>3997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E2:E4"/>
    <mergeCell ref="F2:F4"/>
    <mergeCell ref="A8:B8"/>
    <mergeCell ref="A2:A4"/>
    <mergeCell ref="B2:B4"/>
    <mergeCell ref="C2:C4"/>
    <mergeCell ref="D2:D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80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1175-5C0A-459E-A487-4AE2CC4BB012}">
  <sheetPr codeName="Foglio60">
    <pageSetUpPr fitToPage="1"/>
  </sheetPr>
  <dimension ref="A1:L33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36" sqref="A36:G81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8.6" customHeight="1" x14ac:dyDescent="0.2">
      <c r="A2" s="122">
        <v>19</v>
      </c>
      <c r="B2" s="122" t="s">
        <v>79</v>
      </c>
      <c r="C2" s="124" t="s">
        <v>21</v>
      </c>
      <c r="D2" s="123" t="s">
        <v>14</v>
      </c>
      <c r="E2" s="118">
        <v>654</v>
      </c>
      <c r="F2" s="115">
        <f>ROUND(797880,2)</f>
        <v>797880</v>
      </c>
      <c r="G2" s="5">
        <v>1</v>
      </c>
      <c r="H2" s="11" t="s">
        <v>58</v>
      </c>
      <c r="I2" s="14" t="s">
        <v>3951</v>
      </c>
      <c r="J2" s="9">
        <v>900</v>
      </c>
      <c r="K2" s="6">
        <v>588600</v>
      </c>
      <c r="L2" s="10">
        <v>0.26229508196721313</v>
      </c>
    </row>
    <row r="3" spans="1:12" ht="20.100000000000001" customHeight="1" x14ac:dyDescent="0.2">
      <c r="A3" s="122"/>
      <c r="B3" s="122"/>
      <c r="C3" s="124"/>
      <c r="D3" s="123"/>
      <c r="E3" s="120"/>
      <c r="F3" s="116"/>
      <c r="G3" s="5">
        <v>2</v>
      </c>
      <c r="H3" s="11" t="s">
        <v>39</v>
      </c>
      <c r="I3" s="14" t="s">
        <v>3899</v>
      </c>
      <c r="J3" s="6">
        <v>900</v>
      </c>
      <c r="K3" s="6">
        <v>588600</v>
      </c>
      <c r="L3" s="10">
        <v>0.26229508196721313</v>
      </c>
    </row>
    <row r="4" spans="1:12" ht="20.100000000000001" customHeight="1" x14ac:dyDescent="0.2">
      <c r="A4" s="122"/>
      <c r="B4" s="122"/>
      <c r="C4" s="124"/>
      <c r="D4" s="123"/>
      <c r="E4" s="119"/>
      <c r="F4" s="117"/>
      <c r="G4" s="5">
        <v>3</v>
      </c>
      <c r="H4" s="11" t="s">
        <v>59</v>
      </c>
      <c r="I4" s="14" t="s">
        <v>3998</v>
      </c>
      <c r="J4" s="9">
        <v>919</v>
      </c>
      <c r="K4" s="6">
        <v>601026</v>
      </c>
      <c r="L4" s="10">
        <v>0.24672131147540985</v>
      </c>
    </row>
    <row r="9" spans="1:12" ht="25.5" x14ac:dyDescent="0.2">
      <c r="A9" s="177" t="s">
        <v>34</v>
      </c>
      <c r="B9" s="177"/>
      <c r="C9" s="31" t="s">
        <v>87</v>
      </c>
      <c r="D9" s="31" t="s">
        <v>88</v>
      </c>
      <c r="E9" s="31" t="s">
        <v>89</v>
      </c>
      <c r="F9" s="31" t="s">
        <v>405</v>
      </c>
      <c r="G9" s="31" t="s">
        <v>406</v>
      </c>
    </row>
    <row r="10" spans="1:12" ht="15" x14ac:dyDescent="0.25">
      <c r="A10" s="112" t="s">
        <v>3900</v>
      </c>
      <c r="B10" s="112"/>
      <c r="C10" s="83" t="s">
        <v>3901</v>
      </c>
      <c r="D10" s="83" t="s">
        <v>3902</v>
      </c>
      <c r="E10" s="83" t="s">
        <v>3903</v>
      </c>
      <c r="F10" s="83" t="s">
        <v>3904</v>
      </c>
      <c r="G10" s="62">
        <v>1</v>
      </c>
    </row>
    <row r="11" spans="1:12" ht="15" x14ac:dyDescent="0.25">
      <c r="A11" s="112"/>
      <c r="B11" s="112"/>
      <c r="C11" s="83" t="s">
        <v>3905</v>
      </c>
      <c r="D11" s="83" t="s">
        <v>3902</v>
      </c>
      <c r="E11" s="83" t="s">
        <v>3903</v>
      </c>
      <c r="F11" s="83" t="s">
        <v>3906</v>
      </c>
      <c r="G11" s="62">
        <v>1</v>
      </c>
    </row>
    <row r="12" spans="1:12" ht="15" x14ac:dyDescent="0.25">
      <c r="A12" s="112"/>
      <c r="B12" s="112"/>
      <c r="C12" s="83" t="s">
        <v>3907</v>
      </c>
      <c r="D12" s="83" t="s">
        <v>3902</v>
      </c>
      <c r="E12" s="83" t="s">
        <v>3903</v>
      </c>
      <c r="F12" s="83" t="s">
        <v>3908</v>
      </c>
      <c r="G12" s="62">
        <v>1</v>
      </c>
    </row>
    <row r="13" spans="1:12" ht="15" x14ac:dyDescent="0.25">
      <c r="A13" s="112"/>
      <c r="B13" s="112"/>
      <c r="C13" s="83" t="s">
        <v>3909</v>
      </c>
      <c r="D13" s="83" t="s">
        <v>3902</v>
      </c>
      <c r="E13" s="83" t="s">
        <v>3903</v>
      </c>
      <c r="F13" s="83" t="s">
        <v>3910</v>
      </c>
      <c r="G13" s="62">
        <v>1</v>
      </c>
    </row>
    <row r="14" spans="1:12" ht="15" x14ac:dyDescent="0.25">
      <c r="A14" s="112"/>
      <c r="B14" s="112"/>
      <c r="C14" s="83" t="s">
        <v>3911</v>
      </c>
      <c r="D14" s="83" t="s">
        <v>3902</v>
      </c>
      <c r="E14" s="83" t="s">
        <v>3903</v>
      </c>
      <c r="F14" s="83" t="s">
        <v>3912</v>
      </c>
      <c r="G14" s="62">
        <v>1</v>
      </c>
    </row>
    <row r="15" spans="1:12" ht="15" x14ac:dyDescent="0.25">
      <c r="A15" s="112"/>
      <c r="B15" s="112"/>
      <c r="C15" s="83" t="s">
        <v>3913</v>
      </c>
      <c r="D15" s="83" t="s">
        <v>3902</v>
      </c>
      <c r="E15" s="83" t="s">
        <v>3903</v>
      </c>
      <c r="F15" s="83" t="s">
        <v>3914</v>
      </c>
      <c r="G15" s="62">
        <v>1</v>
      </c>
    </row>
    <row r="16" spans="1:12" ht="15" x14ac:dyDescent="0.25">
      <c r="A16" s="112"/>
      <c r="B16" s="112"/>
      <c r="C16" s="83" t="s">
        <v>3915</v>
      </c>
      <c r="D16" s="83" t="s">
        <v>3902</v>
      </c>
      <c r="E16" s="83" t="s">
        <v>3903</v>
      </c>
      <c r="F16" s="83" t="s">
        <v>3916</v>
      </c>
      <c r="G16" s="62">
        <v>1</v>
      </c>
    </row>
    <row r="17" spans="1:7" ht="15" x14ac:dyDescent="0.25">
      <c r="A17" s="112"/>
      <c r="B17" s="112"/>
      <c r="C17" s="83" t="s">
        <v>3917</v>
      </c>
      <c r="D17" s="83" t="s">
        <v>3902</v>
      </c>
      <c r="E17" s="83" t="s">
        <v>3903</v>
      </c>
      <c r="F17" s="83" t="s">
        <v>3918</v>
      </c>
      <c r="G17" s="62">
        <v>1</v>
      </c>
    </row>
    <row r="18" spans="1:7" ht="15" x14ac:dyDescent="0.25">
      <c r="A18" s="112"/>
      <c r="B18" s="112"/>
      <c r="C18" s="83" t="s">
        <v>3919</v>
      </c>
      <c r="D18" s="83" t="s">
        <v>3902</v>
      </c>
      <c r="E18" s="83" t="s">
        <v>3903</v>
      </c>
      <c r="F18" s="83" t="s">
        <v>3920</v>
      </c>
      <c r="G18" s="62">
        <v>1</v>
      </c>
    </row>
    <row r="19" spans="1:7" ht="15" x14ac:dyDescent="0.25">
      <c r="A19" s="112"/>
      <c r="B19" s="112"/>
      <c r="C19" s="83" t="s">
        <v>3921</v>
      </c>
      <c r="D19" s="83" t="s">
        <v>3902</v>
      </c>
      <c r="E19" s="83" t="s">
        <v>3903</v>
      </c>
      <c r="F19" s="83" t="s">
        <v>3922</v>
      </c>
      <c r="G19" s="62">
        <v>1</v>
      </c>
    </row>
    <row r="20" spans="1:7" ht="15" x14ac:dyDescent="0.25">
      <c r="A20" s="112"/>
      <c r="B20" s="112"/>
      <c r="C20" s="83" t="s">
        <v>3923</v>
      </c>
      <c r="D20" s="83" t="s">
        <v>3902</v>
      </c>
      <c r="E20" s="83" t="s">
        <v>3903</v>
      </c>
      <c r="F20" s="83" t="s">
        <v>3924</v>
      </c>
      <c r="G20" s="62">
        <v>1</v>
      </c>
    </row>
    <row r="21" spans="1:7" ht="15" x14ac:dyDescent="0.25">
      <c r="A21" s="112"/>
      <c r="B21" s="112"/>
      <c r="C21" s="83" t="s">
        <v>3925</v>
      </c>
      <c r="D21" s="83" t="s">
        <v>3902</v>
      </c>
      <c r="E21" s="83" t="s">
        <v>3903</v>
      </c>
      <c r="F21" s="83" t="s">
        <v>3926</v>
      </c>
      <c r="G21" s="62">
        <v>1</v>
      </c>
    </row>
    <row r="22" spans="1:7" ht="15" x14ac:dyDescent="0.25">
      <c r="A22" s="112"/>
      <c r="B22" s="112"/>
      <c r="C22" s="83" t="s">
        <v>3927</v>
      </c>
      <c r="D22" s="83" t="s">
        <v>3902</v>
      </c>
      <c r="E22" s="83" t="s">
        <v>3903</v>
      </c>
      <c r="F22" s="83" t="s">
        <v>3928</v>
      </c>
      <c r="G22" s="62">
        <v>1</v>
      </c>
    </row>
    <row r="23" spans="1:7" ht="15" x14ac:dyDescent="0.25">
      <c r="A23" s="112"/>
      <c r="B23" s="112"/>
      <c r="C23" s="83" t="s">
        <v>3929</v>
      </c>
      <c r="D23" s="83" t="s">
        <v>3902</v>
      </c>
      <c r="E23" s="83" t="s">
        <v>3903</v>
      </c>
      <c r="F23" s="83" t="s">
        <v>3930</v>
      </c>
      <c r="G23" s="62">
        <v>1</v>
      </c>
    </row>
    <row r="24" spans="1:7" ht="15" x14ac:dyDescent="0.25">
      <c r="A24" s="112"/>
      <c r="B24" s="112"/>
      <c r="C24" s="83" t="s">
        <v>3931</v>
      </c>
      <c r="D24" s="83" t="s">
        <v>3902</v>
      </c>
      <c r="E24" s="83" t="s">
        <v>3903</v>
      </c>
      <c r="F24" s="83" t="s">
        <v>3932</v>
      </c>
      <c r="G24" s="62">
        <v>1</v>
      </c>
    </row>
    <row r="25" spans="1:7" ht="15" x14ac:dyDescent="0.25">
      <c r="A25" s="112"/>
      <c r="B25" s="112"/>
      <c r="C25" s="83" t="s">
        <v>3933</v>
      </c>
      <c r="D25" s="83" t="s">
        <v>3902</v>
      </c>
      <c r="E25" s="83" t="s">
        <v>3903</v>
      </c>
      <c r="F25" s="83" t="s">
        <v>3934</v>
      </c>
      <c r="G25" s="62">
        <v>1</v>
      </c>
    </row>
    <row r="26" spans="1:7" ht="15" x14ac:dyDescent="0.25">
      <c r="A26" s="112"/>
      <c r="B26" s="112"/>
      <c r="C26" s="83" t="s">
        <v>3935</v>
      </c>
      <c r="D26" s="83" t="s">
        <v>3902</v>
      </c>
      <c r="E26" s="83" t="s">
        <v>3903</v>
      </c>
      <c r="F26" s="83" t="s">
        <v>3936</v>
      </c>
      <c r="G26" s="62">
        <v>1</v>
      </c>
    </row>
    <row r="27" spans="1:7" ht="15" x14ac:dyDescent="0.25">
      <c r="A27" s="112"/>
      <c r="B27" s="112"/>
      <c r="C27" s="83" t="s">
        <v>3937</v>
      </c>
      <c r="D27" s="83" t="s">
        <v>3902</v>
      </c>
      <c r="E27" s="83" t="s">
        <v>3903</v>
      </c>
      <c r="F27" s="83" t="s">
        <v>3938</v>
      </c>
      <c r="G27" s="62">
        <v>1</v>
      </c>
    </row>
    <row r="28" spans="1:7" ht="15" x14ac:dyDescent="0.25">
      <c r="A28" s="112"/>
      <c r="B28" s="112"/>
      <c r="C28" s="83" t="s">
        <v>3939</v>
      </c>
      <c r="D28" s="83" t="s">
        <v>3902</v>
      </c>
      <c r="E28" s="83" t="s">
        <v>3903</v>
      </c>
      <c r="F28" s="83" t="s">
        <v>3940</v>
      </c>
      <c r="G28" s="62">
        <v>1</v>
      </c>
    </row>
    <row r="29" spans="1:7" ht="15" x14ac:dyDescent="0.25">
      <c r="A29" s="112"/>
      <c r="B29" s="112"/>
      <c r="C29" s="83" t="s">
        <v>3941</v>
      </c>
      <c r="D29" s="83" t="s">
        <v>3902</v>
      </c>
      <c r="E29" s="83" t="s">
        <v>3903</v>
      </c>
      <c r="F29" s="83" t="s">
        <v>3942</v>
      </c>
      <c r="G29" s="62">
        <v>1</v>
      </c>
    </row>
    <row r="30" spans="1:7" ht="15" x14ac:dyDescent="0.25">
      <c r="A30" s="112"/>
      <c r="B30" s="112"/>
      <c r="C30" s="83" t="s">
        <v>3943</v>
      </c>
      <c r="D30" s="83" t="s">
        <v>3902</v>
      </c>
      <c r="E30" s="83" t="s">
        <v>3903</v>
      </c>
      <c r="F30" s="83" t="s">
        <v>3944</v>
      </c>
      <c r="G30" s="62">
        <v>1</v>
      </c>
    </row>
    <row r="31" spans="1:7" ht="15" x14ac:dyDescent="0.25">
      <c r="A31" s="112"/>
      <c r="B31" s="112"/>
      <c r="C31" s="83" t="s">
        <v>3945</v>
      </c>
      <c r="D31" s="83" t="s">
        <v>3902</v>
      </c>
      <c r="E31" s="83" t="s">
        <v>3903</v>
      </c>
      <c r="F31" s="83" t="s">
        <v>3946</v>
      </c>
      <c r="G31" s="62">
        <v>1</v>
      </c>
    </row>
    <row r="32" spans="1:7" ht="15" x14ac:dyDescent="0.25">
      <c r="A32" s="112"/>
      <c r="B32" s="112"/>
      <c r="C32" s="83" t="s">
        <v>3947</v>
      </c>
      <c r="D32" s="83" t="s">
        <v>3902</v>
      </c>
      <c r="E32" s="83" t="s">
        <v>3903</v>
      </c>
      <c r="F32" s="83" t="s">
        <v>3948</v>
      </c>
      <c r="G32" s="62">
        <v>1</v>
      </c>
    </row>
    <row r="33" spans="1:7" ht="15" x14ac:dyDescent="0.25">
      <c r="A33" s="112"/>
      <c r="B33" s="112"/>
      <c r="C33" s="83" t="s">
        <v>3949</v>
      </c>
      <c r="D33" s="83" t="s">
        <v>3902</v>
      </c>
      <c r="E33" s="83" t="s">
        <v>3903</v>
      </c>
      <c r="F33" s="83" t="s">
        <v>3950</v>
      </c>
      <c r="G33" s="62">
        <v>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9:B9"/>
    <mergeCell ref="A10:B33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80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E4BB-E0DF-4D5D-B79A-663B9E4CB973}">
  <sheetPr codeName="Foglio33">
    <pageSetUpPr fitToPage="1"/>
  </sheetPr>
  <dimension ref="A1:L53"/>
  <sheetViews>
    <sheetView view="pageBreakPreview" zoomScale="80" zoomScaleNormal="80" zoomScaleSheetLayoutView="80" workbookViewId="0">
      <pane xSplit="4" ySplit="1" topLeftCell="E39" activePane="bottomRight" state="frozen"/>
      <selection pane="topRight" activeCell="E1" sqref="E1"/>
      <selection pane="bottomLeft" activeCell="A2" sqref="A2"/>
      <selection pane="bottomRight" activeCell="H9" sqref="H9:I29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8.6" customHeight="1" x14ac:dyDescent="0.2">
      <c r="A2" s="122">
        <v>19</v>
      </c>
      <c r="B2" s="122" t="s">
        <v>79</v>
      </c>
      <c r="C2" s="124" t="s">
        <v>21</v>
      </c>
      <c r="D2" s="123" t="s">
        <v>14</v>
      </c>
      <c r="E2" s="118">
        <v>654</v>
      </c>
      <c r="F2" s="115">
        <f>ROUND(797880,2)</f>
        <v>797880</v>
      </c>
      <c r="G2" s="5">
        <v>1</v>
      </c>
      <c r="H2" s="11" t="s">
        <v>58</v>
      </c>
      <c r="I2" s="14" t="s">
        <v>3951</v>
      </c>
      <c r="J2" s="9">
        <v>900</v>
      </c>
      <c r="K2" s="6">
        <v>588600</v>
      </c>
      <c r="L2" s="10">
        <v>0.26229508196721313</v>
      </c>
    </row>
    <row r="3" spans="1:12" ht="20.100000000000001" customHeight="1" x14ac:dyDescent="0.2">
      <c r="A3" s="122"/>
      <c r="B3" s="122"/>
      <c r="C3" s="124"/>
      <c r="D3" s="123"/>
      <c r="E3" s="120"/>
      <c r="F3" s="116"/>
      <c r="G3" s="5">
        <v>2</v>
      </c>
      <c r="H3" s="11" t="s">
        <v>39</v>
      </c>
      <c r="I3" s="14" t="s">
        <v>3899</v>
      </c>
      <c r="J3" s="6">
        <v>900</v>
      </c>
      <c r="K3" s="6">
        <v>588600</v>
      </c>
      <c r="L3" s="10">
        <v>0.26229508196721313</v>
      </c>
    </row>
    <row r="4" spans="1:12" ht="20.100000000000001" customHeight="1" x14ac:dyDescent="0.2">
      <c r="A4" s="122"/>
      <c r="B4" s="122"/>
      <c r="C4" s="124"/>
      <c r="D4" s="123"/>
      <c r="E4" s="119"/>
      <c r="F4" s="117"/>
      <c r="G4" s="5">
        <v>3</v>
      </c>
      <c r="H4" s="11" t="s">
        <v>59</v>
      </c>
      <c r="I4" s="14" t="s">
        <v>3998</v>
      </c>
      <c r="J4" s="9">
        <v>919</v>
      </c>
      <c r="K4" s="6">
        <v>601026</v>
      </c>
      <c r="L4" s="10">
        <v>0.24672131147540985</v>
      </c>
    </row>
    <row r="10" spans="1:12" ht="13.5" thickBot="1" x14ac:dyDescent="0.25"/>
    <row r="11" spans="1:12" ht="13.5" thickBot="1" x14ac:dyDescent="0.25">
      <c r="A11" s="144" t="s">
        <v>34</v>
      </c>
      <c r="B11" s="143"/>
      <c r="C11" s="18" t="s">
        <v>87</v>
      </c>
      <c r="D11" s="18" t="s">
        <v>88</v>
      </c>
      <c r="E11" s="19" t="s">
        <v>89</v>
      </c>
    </row>
    <row r="12" spans="1:12" ht="13.5" thickBot="1" x14ac:dyDescent="0.25">
      <c r="A12" s="234"/>
      <c r="B12" s="215"/>
      <c r="C12" s="51" t="s">
        <v>3999</v>
      </c>
      <c r="D12" s="51">
        <v>2117225</v>
      </c>
      <c r="E12" s="51" t="s">
        <v>3903</v>
      </c>
    </row>
    <row r="13" spans="1:12" ht="13.5" thickBot="1" x14ac:dyDescent="0.25">
      <c r="A13" s="235"/>
      <c r="B13" s="217"/>
      <c r="C13" s="51" t="s">
        <v>4000</v>
      </c>
      <c r="D13" s="51">
        <v>2117245</v>
      </c>
      <c r="E13" s="51" t="s">
        <v>3903</v>
      </c>
    </row>
    <row r="14" spans="1:12" ht="13.5" thickBot="1" x14ac:dyDescent="0.25">
      <c r="A14" s="235"/>
      <c r="B14" s="217"/>
      <c r="C14" s="51" t="s">
        <v>4001</v>
      </c>
      <c r="D14" s="51">
        <v>2117246</v>
      </c>
      <c r="E14" s="51" t="s">
        <v>3903</v>
      </c>
    </row>
    <row r="15" spans="1:12" ht="13.5" thickBot="1" x14ac:dyDescent="0.25">
      <c r="A15" s="235"/>
      <c r="B15" s="217"/>
      <c r="C15" s="51" t="s">
        <v>4002</v>
      </c>
      <c r="D15" s="51">
        <v>2117248</v>
      </c>
      <c r="E15" s="51" t="s">
        <v>3903</v>
      </c>
    </row>
    <row r="16" spans="1:12" ht="13.5" thickBot="1" x14ac:dyDescent="0.25">
      <c r="A16" s="235"/>
      <c r="B16" s="217"/>
      <c r="C16" s="51" t="s">
        <v>4003</v>
      </c>
      <c r="D16" s="51">
        <v>2117252</v>
      </c>
      <c r="E16" s="51" t="s">
        <v>3903</v>
      </c>
    </row>
    <row r="17" spans="1:5" ht="13.5" thickBot="1" x14ac:dyDescent="0.25">
      <c r="A17" s="235"/>
      <c r="B17" s="217"/>
      <c r="C17" s="51" t="s">
        <v>4004</v>
      </c>
      <c r="D17" s="51">
        <v>2117254</v>
      </c>
      <c r="E17" s="51" t="s">
        <v>3903</v>
      </c>
    </row>
    <row r="18" spans="1:5" ht="13.5" thickBot="1" x14ac:dyDescent="0.25">
      <c r="A18" s="235"/>
      <c r="B18" s="217"/>
      <c r="C18" s="51" t="s">
        <v>4005</v>
      </c>
      <c r="D18" s="51">
        <v>2117255</v>
      </c>
      <c r="E18" s="51" t="s">
        <v>3903</v>
      </c>
    </row>
    <row r="19" spans="1:5" ht="13.5" thickBot="1" x14ac:dyDescent="0.25">
      <c r="A19" s="235"/>
      <c r="B19" s="217"/>
      <c r="C19" s="51" t="s">
        <v>4006</v>
      </c>
      <c r="D19" s="51">
        <v>2117256</v>
      </c>
      <c r="E19" s="51" t="s">
        <v>3903</v>
      </c>
    </row>
    <row r="20" spans="1:5" ht="13.5" thickBot="1" x14ac:dyDescent="0.25">
      <c r="A20" s="235"/>
      <c r="B20" s="217"/>
      <c r="C20" s="51" t="s">
        <v>4007</v>
      </c>
      <c r="D20" s="51">
        <v>2117258</v>
      </c>
      <c r="E20" s="51" t="s">
        <v>3903</v>
      </c>
    </row>
    <row r="21" spans="1:5" ht="13.5" thickBot="1" x14ac:dyDescent="0.25">
      <c r="A21" s="235"/>
      <c r="B21" s="217"/>
      <c r="C21" s="51" t="s">
        <v>4008</v>
      </c>
      <c r="D21" s="51">
        <v>2117260</v>
      </c>
      <c r="E21" s="51" t="s">
        <v>3903</v>
      </c>
    </row>
    <row r="22" spans="1:5" ht="13.5" thickBot="1" x14ac:dyDescent="0.25">
      <c r="A22" s="235"/>
      <c r="B22" s="217"/>
      <c r="C22" s="51" t="s">
        <v>4009</v>
      </c>
      <c r="D22" s="51">
        <v>2117264</v>
      </c>
      <c r="E22" s="51" t="s">
        <v>3903</v>
      </c>
    </row>
    <row r="23" spans="1:5" ht="13.5" thickBot="1" x14ac:dyDescent="0.25">
      <c r="A23" s="235"/>
      <c r="B23" s="217"/>
      <c r="C23" s="51" t="s">
        <v>4010</v>
      </c>
      <c r="D23" s="51">
        <v>2117265</v>
      </c>
      <c r="E23" s="51" t="s">
        <v>3903</v>
      </c>
    </row>
    <row r="24" spans="1:5" ht="13.5" thickBot="1" x14ac:dyDescent="0.25">
      <c r="A24" s="235"/>
      <c r="B24" s="217"/>
      <c r="C24" s="51" t="s">
        <v>4011</v>
      </c>
      <c r="D24" s="51">
        <v>2117269</v>
      </c>
      <c r="E24" s="51" t="s">
        <v>3903</v>
      </c>
    </row>
    <row r="25" spans="1:5" ht="13.5" thickBot="1" x14ac:dyDescent="0.25">
      <c r="A25" s="235"/>
      <c r="B25" s="217"/>
      <c r="C25" s="51" t="s">
        <v>4012</v>
      </c>
      <c r="D25" s="51">
        <v>2117271</v>
      </c>
      <c r="E25" s="51" t="s">
        <v>3903</v>
      </c>
    </row>
    <row r="26" spans="1:5" ht="13.5" thickBot="1" x14ac:dyDescent="0.25">
      <c r="A26" s="235"/>
      <c r="B26" s="217"/>
      <c r="C26" s="51" t="s">
        <v>4013</v>
      </c>
      <c r="D26" s="51">
        <v>2117273</v>
      </c>
      <c r="E26" s="51" t="s">
        <v>3903</v>
      </c>
    </row>
    <row r="27" spans="1:5" ht="13.5" thickBot="1" x14ac:dyDescent="0.25">
      <c r="A27" s="235"/>
      <c r="B27" s="217"/>
      <c r="C27" s="51" t="s">
        <v>4014</v>
      </c>
      <c r="D27" s="51">
        <v>2117274</v>
      </c>
      <c r="E27" s="51" t="s">
        <v>3903</v>
      </c>
    </row>
    <row r="28" spans="1:5" ht="13.5" thickBot="1" x14ac:dyDescent="0.25">
      <c r="A28" s="235"/>
      <c r="B28" s="217"/>
      <c r="C28" s="51" t="s">
        <v>4015</v>
      </c>
      <c r="D28" s="51">
        <v>2117277</v>
      </c>
      <c r="E28" s="51" t="s">
        <v>3903</v>
      </c>
    </row>
    <row r="29" spans="1:5" ht="13.5" thickBot="1" x14ac:dyDescent="0.25">
      <c r="A29" s="235"/>
      <c r="B29" s="217"/>
      <c r="C29" s="51" t="s">
        <v>4016</v>
      </c>
      <c r="D29" s="51">
        <v>2117278</v>
      </c>
      <c r="E29" s="51" t="s">
        <v>3903</v>
      </c>
    </row>
    <row r="30" spans="1:5" ht="13.5" thickBot="1" x14ac:dyDescent="0.25">
      <c r="A30" s="235"/>
      <c r="B30" s="217"/>
      <c r="C30" s="51" t="s">
        <v>4017</v>
      </c>
      <c r="D30" s="51">
        <v>2117279</v>
      </c>
      <c r="E30" s="51" t="s">
        <v>3903</v>
      </c>
    </row>
    <row r="31" spans="1:5" ht="13.5" thickBot="1" x14ac:dyDescent="0.25">
      <c r="A31" s="235"/>
      <c r="B31" s="217"/>
      <c r="C31" s="51" t="s">
        <v>4018</v>
      </c>
      <c r="D31" s="51">
        <v>2117281</v>
      </c>
      <c r="E31" s="51" t="s">
        <v>3903</v>
      </c>
    </row>
    <row r="32" spans="1:5" ht="13.5" thickBot="1" x14ac:dyDescent="0.25">
      <c r="A32" s="235"/>
      <c r="B32" s="217"/>
      <c r="C32" s="51" t="s">
        <v>4019</v>
      </c>
      <c r="D32" s="51">
        <v>2117283</v>
      </c>
      <c r="E32" s="51" t="s">
        <v>3903</v>
      </c>
    </row>
    <row r="33" spans="1:5" ht="13.5" thickBot="1" x14ac:dyDescent="0.25">
      <c r="A33" s="235"/>
      <c r="B33" s="217"/>
      <c r="C33" s="51" t="s">
        <v>4020</v>
      </c>
      <c r="D33" s="51">
        <v>2117287</v>
      </c>
      <c r="E33" s="51" t="s">
        <v>3903</v>
      </c>
    </row>
    <row r="34" spans="1:5" ht="13.5" thickBot="1" x14ac:dyDescent="0.25">
      <c r="A34" s="235"/>
      <c r="B34" s="217"/>
      <c r="C34" s="51" t="s">
        <v>4021</v>
      </c>
      <c r="D34" s="51">
        <v>2117290</v>
      </c>
      <c r="E34" s="51" t="s">
        <v>3903</v>
      </c>
    </row>
    <row r="35" spans="1:5" ht="13.5" thickBot="1" x14ac:dyDescent="0.25">
      <c r="A35" s="235"/>
      <c r="B35" s="217"/>
      <c r="C35" s="51" t="s">
        <v>4022</v>
      </c>
      <c r="D35" s="51">
        <v>2117291</v>
      </c>
      <c r="E35" s="51" t="s">
        <v>3903</v>
      </c>
    </row>
    <row r="36" spans="1:5" ht="13.5" thickBot="1" x14ac:dyDescent="0.25">
      <c r="A36" s="235"/>
      <c r="B36" s="217"/>
      <c r="C36" s="51" t="s">
        <v>4023</v>
      </c>
      <c r="D36" s="51">
        <v>2117293</v>
      </c>
      <c r="E36" s="51" t="s">
        <v>3903</v>
      </c>
    </row>
    <row r="37" spans="1:5" ht="13.5" thickBot="1" x14ac:dyDescent="0.25">
      <c r="A37" s="235"/>
      <c r="B37" s="217"/>
      <c r="C37" s="51" t="s">
        <v>4024</v>
      </c>
      <c r="D37" s="51">
        <v>2117295</v>
      </c>
      <c r="E37" s="51" t="s">
        <v>3903</v>
      </c>
    </row>
    <row r="38" spans="1:5" ht="13.5" thickBot="1" x14ac:dyDescent="0.25">
      <c r="A38" s="235"/>
      <c r="B38" s="217"/>
      <c r="C38" s="51" t="s">
        <v>4025</v>
      </c>
      <c r="D38" s="51">
        <v>2117298</v>
      </c>
      <c r="E38" s="51" t="s">
        <v>3903</v>
      </c>
    </row>
    <row r="39" spans="1:5" ht="13.5" thickBot="1" x14ac:dyDescent="0.25">
      <c r="A39" s="235"/>
      <c r="B39" s="217"/>
      <c r="C39" s="51" t="s">
        <v>4026</v>
      </c>
      <c r="D39" s="51">
        <v>2117299</v>
      </c>
      <c r="E39" s="51" t="s">
        <v>3903</v>
      </c>
    </row>
    <row r="40" spans="1:5" ht="13.5" thickBot="1" x14ac:dyDescent="0.25">
      <c r="A40" s="235"/>
      <c r="B40" s="217"/>
      <c r="C40" s="51" t="s">
        <v>4027</v>
      </c>
      <c r="D40" s="51">
        <v>2117300</v>
      </c>
      <c r="E40" s="51" t="s">
        <v>3903</v>
      </c>
    </row>
    <row r="41" spans="1:5" ht="13.5" thickBot="1" x14ac:dyDescent="0.25">
      <c r="A41" s="235"/>
      <c r="B41" s="217"/>
      <c r="C41" s="51" t="s">
        <v>4028</v>
      </c>
      <c r="D41" s="51">
        <v>2117301</v>
      </c>
      <c r="E41" s="51" t="s">
        <v>3903</v>
      </c>
    </row>
    <row r="42" spans="1:5" ht="13.5" thickBot="1" x14ac:dyDescent="0.25">
      <c r="A42" s="235"/>
      <c r="B42" s="217"/>
      <c r="C42" s="51" t="s">
        <v>4029</v>
      </c>
      <c r="D42" s="51">
        <v>2117302</v>
      </c>
      <c r="E42" s="51" t="s">
        <v>3903</v>
      </c>
    </row>
    <row r="43" spans="1:5" ht="13.5" thickBot="1" x14ac:dyDescent="0.25">
      <c r="A43" s="235"/>
      <c r="B43" s="217"/>
      <c r="C43" s="51" t="s">
        <v>4030</v>
      </c>
      <c r="D43" s="51">
        <v>2117303</v>
      </c>
      <c r="E43" s="51" t="s">
        <v>3903</v>
      </c>
    </row>
    <row r="44" spans="1:5" ht="13.5" thickBot="1" x14ac:dyDescent="0.25">
      <c r="A44" s="235"/>
      <c r="B44" s="217"/>
      <c r="C44" s="51" t="s">
        <v>4031</v>
      </c>
      <c r="D44" s="51">
        <v>2117304</v>
      </c>
      <c r="E44" s="51" t="s">
        <v>3903</v>
      </c>
    </row>
    <row r="45" spans="1:5" ht="13.5" thickBot="1" x14ac:dyDescent="0.25">
      <c r="A45" s="235"/>
      <c r="B45" s="217"/>
      <c r="C45" s="51" t="s">
        <v>4032</v>
      </c>
      <c r="D45" s="51">
        <v>2117305</v>
      </c>
      <c r="E45" s="51" t="s">
        <v>3903</v>
      </c>
    </row>
    <row r="46" spans="1:5" ht="13.5" thickBot="1" x14ac:dyDescent="0.25">
      <c r="A46" s="235"/>
      <c r="B46" s="217"/>
      <c r="C46" s="51" t="s">
        <v>4033</v>
      </c>
      <c r="D46" s="51">
        <v>2117306</v>
      </c>
      <c r="E46" s="51" t="s">
        <v>3903</v>
      </c>
    </row>
    <row r="47" spans="1:5" ht="13.5" thickBot="1" x14ac:dyDescent="0.25">
      <c r="A47" s="235"/>
      <c r="B47" s="217"/>
      <c r="C47" s="51" t="s">
        <v>4034</v>
      </c>
      <c r="D47" s="51">
        <v>2117307</v>
      </c>
      <c r="E47" s="51" t="s">
        <v>3903</v>
      </c>
    </row>
    <row r="48" spans="1:5" ht="13.5" thickBot="1" x14ac:dyDescent="0.25">
      <c r="A48" s="235"/>
      <c r="B48" s="217"/>
      <c r="C48" s="51" t="s">
        <v>4035</v>
      </c>
      <c r="D48" s="51">
        <v>2117308</v>
      </c>
      <c r="E48" s="51" t="s">
        <v>3903</v>
      </c>
    </row>
    <row r="49" spans="1:5" ht="13.5" thickBot="1" x14ac:dyDescent="0.25">
      <c r="A49" s="235"/>
      <c r="B49" s="217"/>
      <c r="C49" s="51" t="s">
        <v>4036</v>
      </c>
      <c r="D49" s="51">
        <v>2117310</v>
      </c>
      <c r="E49" s="51" t="s">
        <v>3903</v>
      </c>
    </row>
    <row r="50" spans="1:5" ht="13.5" thickBot="1" x14ac:dyDescent="0.25">
      <c r="A50" s="235"/>
      <c r="B50" s="217"/>
      <c r="C50" s="51" t="s">
        <v>4037</v>
      </c>
      <c r="D50" s="51">
        <v>2117311</v>
      </c>
      <c r="E50" s="51" t="s">
        <v>3903</v>
      </c>
    </row>
    <row r="51" spans="1:5" ht="13.5" thickBot="1" x14ac:dyDescent="0.25">
      <c r="A51" s="235"/>
      <c r="B51" s="217"/>
      <c r="C51" s="51" t="s">
        <v>4038</v>
      </c>
      <c r="D51" s="51">
        <v>2117312</v>
      </c>
      <c r="E51" s="51" t="s">
        <v>3903</v>
      </c>
    </row>
    <row r="52" spans="1:5" ht="13.5" thickBot="1" x14ac:dyDescent="0.25">
      <c r="A52" s="235"/>
      <c r="B52" s="217"/>
      <c r="C52" s="51" t="s">
        <v>4039</v>
      </c>
      <c r="D52" s="51">
        <v>2117313</v>
      </c>
      <c r="E52" s="51" t="s">
        <v>3903</v>
      </c>
    </row>
    <row r="53" spans="1:5" ht="13.5" thickBot="1" x14ac:dyDescent="0.25">
      <c r="A53" s="236"/>
      <c r="B53" s="237"/>
      <c r="C53" s="51" t="s">
        <v>4040</v>
      </c>
      <c r="D53" s="51">
        <v>2117314</v>
      </c>
      <c r="E53" s="51" t="s">
        <v>3903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12:B53"/>
    <mergeCell ref="A11:B11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80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33FB-E370-462F-B020-8C1634299F6A}">
  <sheetPr codeName="Foglio34">
    <pageSetUpPr fitToPage="1"/>
  </sheetPr>
  <dimension ref="A1:L57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G7" sqref="G7:M7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2.75" customHeight="1" x14ac:dyDescent="0.2">
      <c r="A2" s="121">
        <v>20</v>
      </c>
      <c r="B2" s="121" t="s">
        <v>80</v>
      </c>
      <c r="C2" s="124" t="s">
        <v>22</v>
      </c>
      <c r="D2" s="123" t="s">
        <v>14</v>
      </c>
      <c r="E2" s="118">
        <v>170</v>
      </c>
      <c r="F2" s="115">
        <f>ROUND(221000,2)</f>
        <v>221000</v>
      </c>
      <c r="G2" s="5">
        <v>1</v>
      </c>
      <c r="H2" s="11" t="s">
        <v>44</v>
      </c>
      <c r="I2" s="14" t="s">
        <v>4041</v>
      </c>
      <c r="J2" s="9">
        <v>365</v>
      </c>
      <c r="K2" s="6">
        <v>62050</v>
      </c>
      <c r="L2" s="10">
        <v>0.71923076923076923</v>
      </c>
    </row>
    <row r="3" spans="1:12" ht="42.75" customHeight="1" x14ac:dyDescent="0.2">
      <c r="A3" s="121"/>
      <c r="B3" s="121"/>
      <c r="C3" s="124"/>
      <c r="D3" s="123"/>
      <c r="E3" s="119"/>
      <c r="F3" s="117"/>
      <c r="G3" s="5">
        <v>2</v>
      </c>
      <c r="H3" s="11" t="s">
        <v>49</v>
      </c>
      <c r="I3" s="14" t="s">
        <v>4092</v>
      </c>
      <c r="J3" s="6">
        <v>900</v>
      </c>
      <c r="K3" s="6">
        <v>153000</v>
      </c>
      <c r="L3" s="10">
        <v>0.30769230769230771</v>
      </c>
    </row>
    <row r="6" spans="1:12" ht="13.5" thickBot="1" x14ac:dyDescent="0.25"/>
    <row r="7" spans="1:12" ht="13.5" thickBot="1" x14ac:dyDescent="0.25">
      <c r="A7" s="144" t="s">
        <v>34</v>
      </c>
      <c r="B7" s="143"/>
      <c r="C7" s="18" t="s">
        <v>87</v>
      </c>
      <c r="D7" s="18" t="s">
        <v>88</v>
      </c>
      <c r="E7" s="19" t="s">
        <v>89</v>
      </c>
    </row>
    <row r="8" spans="1:12" ht="14.25" x14ac:dyDescent="0.2">
      <c r="A8" s="234"/>
      <c r="B8" s="215"/>
      <c r="C8" s="84" t="s">
        <v>4042</v>
      </c>
      <c r="D8" s="84">
        <v>1092446</v>
      </c>
      <c r="E8" s="85" t="s">
        <v>2235</v>
      </c>
    </row>
    <row r="9" spans="1:12" ht="14.25" x14ac:dyDescent="0.2">
      <c r="A9" s="235"/>
      <c r="B9" s="217"/>
      <c r="C9" s="86" t="s">
        <v>4043</v>
      </c>
      <c r="D9" s="86">
        <v>1092766</v>
      </c>
      <c r="E9" s="87" t="s">
        <v>2235</v>
      </c>
    </row>
    <row r="10" spans="1:12" ht="14.25" x14ac:dyDescent="0.2">
      <c r="A10" s="235"/>
      <c r="B10" s="217"/>
      <c r="C10" s="86" t="s">
        <v>4044</v>
      </c>
      <c r="D10" s="86">
        <v>1092786</v>
      </c>
      <c r="E10" s="87" t="s">
        <v>2235</v>
      </c>
    </row>
    <row r="11" spans="1:12" ht="14.25" x14ac:dyDescent="0.2">
      <c r="A11" s="235"/>
      <c r="B11" s="217"/>
      <c r="C11" s="86" t="s">
        <v>4045</v>
      </c>
      <c r="D11" s="86">
        <v>1092826</v>
      </c>
      <c r="E11" s="87" t="s">
        <v>2235</v>
      </c>
    </row>
    <row r="12" spans="1:12" ht="14.25" x14ac:dyDescent="0.2">
      <c r="A12" s="235"/>
      <c r="B12" s="217"/>
      <c r="C12" s="86" t="s">
        <v>4046</v>
      </c>
      <c r="D12" s="86">
        <v>1092846</v>
      </c>
      <c r="E12" s="87" t="s">
        <v>2235</v>
      </c>
    </row>
    <row r="13" spans="1:12" ht="14.25" x14ac:dyDescent="0.2">
      <c r="A13" s="235"/>
      <c r="B13" s="217"/>
      <c r="C13" s="86" t="s">
        <v>4047</v>
      </c>
      <c r="D13" s="86">
        <v>1092848</v>
      </c>
      <c r="E13" s="87" t="s">
        <v>2235</v>
      </c>
    </row>
    <row r="14" spans="1:12" ht="14.25" x14ac:dyDescent="0.2">
      <c r="A14" s="235"/>
      <c r="B14" s="217"/>
      <c r="C14" s="86" t="s">
        <v>4048</v>
      </c>
      <c r="D14" s="86">
        <v>1093386</v>
      </c>
      <c r="E14" s="87" t="s">
        <v>2235</v>
      </c>
    </row>
    <row r="15" spans="1:12" ht="14.25" x14ac:dyDescent="0.2">
      <c r="A15" s="235"/>
      <c r="B15" s="217"/>
      <c r="C15" s="86" t="s">
        <v>4049</v>
      </c>
      <c r="D15" s="86">
        <v>980026</v>
      </c>
      <c r="E15" s="87" t="s">
        <v>2235</v>
      </c>
    </row>
    <row r="16" spans="1:12" ht="14.25" x14ac:dyDescent="0.2">
      <c r="A16" s="235"/>
      <c r="B16" s="217"/>
      <c r="C16" s="86" t="s">
        <v>4050</v>
      </c>
      <c r="D16" s="86">
        <v>980567</v>
      </c>
      <c r="E16" s="87" t="s">
        <v>2235</v>
      </c>
    </row>
    <row r="17" spans="1:5" ht="14.25" x14ac:dyDescent="0.2">
      <c r="A17" s="235"/>
      <c r="B17" s="217"/>
      <c r="C17" s="86" t="s">
        <v>4051</v>
      </c>
      <c r="D17" s="86">
        <v>980568</v>
      </c>
      <c r="E17" s="87" t="s">
        <v>2235</v>
      </c>
    </row>
    <row r="18" spans="1:5" ht="14.25" x14ac:dyDescent="0.2">
      <c r="A18" s="235"/>
      <c r="B18" s="217"/>
      <c r="C18" s="86" t="s">
        <v>4052</v>
      </c>
      <c r="D18" s="86">
        <v>980569</v>
      </c>
      <c r="E18" s="87" t="s">
        <v>2235</v>
      </c>
    </row>
    <row r="19" spans="1:5" ht="14.25" x14ac:dyDescent="0.2">
      <c r="A19" s="235"/>
      <c r="B19" s="217"/>
      <c r="C19" s="86" t="s">
        <v>4053</v>
      </c>
      <c r="D19" s="86">
        <v>1093426</v>
      </c>
      <c r="E19" s="87" t="s">
        <v>2235</v>
      </c>
    </row>
    <row r="20" spans="1:5" ht="14.25" x14ac:dyDescent="0.2">
      <c r="A20" s="235"/>
      <c r="B20" s="217"/>
      <c r="C20" s="86" t="s">
        <v>4054</v>
      </c>
      <c r="D20" s="86">
        <v>1093446</v>
      </c>
      <c r="E20" s="87" t="s">
        <v>2235</v>
      </c>
    </row>
    <row r="21" spans="1:5" ht="14.25" x14ac:dyDescent="0.2">
      <c r="A21" s="235"/>
      <c r="B21" s="217"/>
      <c r="C21" s="86" t="s">
        <v>4055</v>
      </c>
      <c r="D21" s="86">
        <v>1093468</v>
      </c>
      <c r="E21" s="87" t="s">
        <v>2235</v>
      </c>
    </row>
    <row r="22" spans="1:5" ht="14.25" x14ac:dyDescent="0.2">
      <c r="A22" s="235"/>
      <c r="B22" s="217"/>
      <c r="C22" s="86" t="s">
        <v>4056</v>
      </c>
      <c r="D22" s="86">
        <v>980571</v>
      </c>
      <c r="E22" s="87" t="s">
        <v>2235</v>
      </c>
    </row>
    <row r="23" spans="1:5" ht="14.25" x14ac:dyDescent="0.2">
      <c r="A23" s="235"/>
      <c r="B23" s="217"/>
      <c r="C23" s="86" t="s">
        <v>4057</v>
      </c>
      <c r="D23" s="86">
        <v>980586</v>
      </c>
      <c r="E23" s="87" t="s">
        <v>2235</v>
      </c>
    </row>
    <row r="24" spans="1:5" ht="14.25" x14ac:dyDescent="0.2">
      <c r="A24" s="235"/>
      <c r="B24" s="217"/>
      <c r="C24" s="86" t="s">
        <v>4058</v>
      </c>
      <c r="D24" s="86">
        <v>980588</v>
      </c>
      <c r="E24" s="87" t="s">
        <v>2235</v>
      </c>
    </row>
    <row r="25" spans="1:5" ht="14.25" x14ac:dyDescent="0.2">
      <c r="A25" s="235"/>
      <c r="B25" s="217"/>
      <c r="C25" s="86" t="s">
        <v>4059</v>
      </c>
      <c r="D25" s="86">
        <v>980589</v>
      </c>
      <c r="E25" s="87" t="s">
        <v>2235</v>
      </c>
    </row>
    <row r="26" spans="1:5" ht="14.25" x14ac:dyDescent="0.2">
      <c r="A26" s="235"/>
      <c r="B26" s="217"/>
      <c r="C26" s="86" t="s">
        <v>4060</v>
      </c>
      <c r="D26" s="86">
        <v>1093487</v>
      </c>
      <c r="E26" s="87" t="s">
        <v>2235</v>
      </c>
    </row>
    <row r="27" spans="1:5" ht="14.25" x14ac:dyDescent="0.2">
      <c r="A27" s="235"/>
      <c r="B27" s="217"/>
      <c r="C27" s="86" t="s">
        <v>4061</v>
      </c>
      <c r="D27" s="86">
        <v>1093506</v>
      </c>
      <c r="E27" s="87" t="s">
        <v>2235</v>
      </c>
    </row>
    <row r="28" spans="1:5" ht="14.25" x14ac:dyDescent="0.2">
      <c r="A28" s="235"/>
      <c r="B28" s="217"/>
      <c r="C28" s="86" t="s">
        <v>4062</v>
      </c>
      <c r="D28" s="86">
        <v>1093546</v>
      </c>
      <c r="E28" s="87" t="s">
        <v>2235</v>
      </c>
    </row>
    <row r="29" spans="1:5" ht="14.25" x14ac:dyDescent="0.2">
      <c r="A29" s="235"/>
      <c r="B29" s="217"/>
      <c r="C29" s="86" t="s">
        <v>4063</v>
      </c>
      <c r="D29" s="86">
        <v>980713</v>
      </c>
      <c r="E29" s="87" t="s">
        <v>2235</v>
      </c>
    </row>
    <row r="30" spans="1:5" ht="14.25" x14ac:dyDescent="0.2">
      <c r="A30" s="235"/>
      <c r="B30" s="217"/>
      <c r="C30" s="86" t="s">
        <v>4064</v>
      </c>
      <c r="D30" s="86">
        <v>980727</v>
      </c>
      <c r="E30" s="87" t="s">
        <v>2235</v>
      </c>
    </row>
    <row r="31" spans="1:5" ht="14.25" x14ac:dyDescent="0.2">
      <c r="A31" s="235"/>
      <c r="B31" s="217"/>
      <c r="C31" s="86" t="s">
        <v>4065</v>
      </c>
      <c r="D31" s="86">
        <v>980730</v>
      </c>
      <c r="E31" s="87" t="s">
        <v>2235</v>
      </c>
    </row>
    <row r="32" spans="1:5" ht="14.25" x14ac:dyDescent="0.2">
      <c r="A32" s="235"/>
      <c r="B32" s="217"/>
      <c r="C32" s="86" t="s">
        <v>4066</v>
      </c>
      <c r="D32" s="86">
        <v>980732</v>
      </c>
      <c r="E32" s="87" t="s">
        <v>2235</v>
      </c>
    </row>
    <row r="33" spans="1:5" ht="14.25" x14ac:dyDescent="0.2">
      <c r="A33" s="235"/>
      <c r="B33" s="217"/>
      <c r="C33" s="86" t="s">
        <v>4067</v>
      </c>
      <c r="D33" s="86">
        <v>980734</v>
      </c>
      <c r="E33" s="87" t="s">
        <v>2235</v>
      </c>
    </row>
    <row r="34" spans="1:5" ht="14.25" x14ac:dyDescent="0.2">
      <c r="A34" s="235"/>
      <c r="B34" s="217"/>
      <c r="C34" s="86" t="s">
        <v>4068</v>
      </c>
      <c r="D34" s="86">
        <v>1093589</v>
      </c>
      <c r="E34" s="87" t="s">
        <v>2235</v>
      </c>
    </row>
    <row r="35" spans="1:5" ht="14.25" x14ac:dyDescent="0.2">
      <c r="A35" s="235"/>
      <c r="B35" s="217"/>
      <c r="C35" s="86" t="s">
        <v>4069</v>
      </c>
      <c r="D35" s="86">
        <v>1093607</v>
      </c>
      <c r="E35" s="87" t="s">
        <v>2235</v>
      </c>
    </row>
    <row r="36" spans="1:5" ht="14.25" x14ac:dyDescent="0.2">
      <c r="A36" s="235"/>
      <c r="B36" s="217"/>
      <c r="C36" s="86" t="s">
        <v>4070</v>
      </c>
      <c r="D36" s="86">
        <v>980738</v>
      </c>
      <c r="E36" s="87" t="s">
        <v>2235</v>
      </c>
    </row>
    <row r="37" spans="1:5" ht="14.25" x14ac:dyDescent="0.2">
      <c r="A37" s="235"/>
      <c r="B37" s="217"/>
      <c r="C37" s="86" t="s">
        <v>4071</v>
      </c>
      <c r="D37" s="86">
        <v>980746</v>
      </c>
      <c r="E37" s="87" t="s">
        <v>2235</v>
      </c>
    </row>
    <row r="38" spans="1:5" ht="14.25" x14ac:dyDescent="0.2">
      <c r="A38" s="235"/>
      <c r="B38" s="217"/>
      <c r="C38" s="86" t="s">
        <v>4072</v>
      </c>
      <c r="D38" s="86">
        <v>980751</v>
      </c>
      <c r="E38" s="87" t="s">
        <v>2235</v>
      </c>
    </row>
    <row r="39" spans="1:5" ht="14.25" x14ac:dyDescent="0.2">
      <c r="A39" s="235"/>
      <c r="B39" s="217"/>
      <c r="C39" s="86" t="s">
        <v>4073</v>
      </c>
      <c r="D39" s="86">
        <v>980755</v>
      </c>
      <c r="E39" s="87" t="s">
        <v>2235</v>
      </c>
    </row>
    <row r="40" spans="1:5" ht="14.25" x14ac:dyDescent="0.2">
      <c r="A40" s="235"/>
      <c r="B40" s="217"/>
      <c r="C40" s="86" t="s">
        <v>4074</v>
      </c>
      <c r="D40" s="86">
        <v>980758</v>
      </c>
      <c r="E40" s="87" t="s">
        <v>2235</v>
      </c>
    </row>
    <row r="41" spans="1:5" ht="14.25" x14ac:dyDescent="0.2">
      <c r="A41" s="235"/>
      <c r="B41" s="217"/>
      <c r="C41" s="86" t="s">
        <v>4075</v>
      </c>
      <c r="D41" s="86">
        <v>1093626</v>
      </c>
      <c r="E41" s="87" t="s">
        <v>2235</v>
      </c>
    </row>
    <row r="42" spans="1:5" ht="14.25" x14ac:dyDescent="0.2">
      <c r="A42" s="235"/>
      <c r="B42" s="217"/>
      <c r="C42" s="86" t="s">
        <v>4076</v>
      </c>
      <c r="D42" s="86">
        <v>1093667</v>
      </c>
      <c r="E42" s="87" t="s">
        <v>2235</v>
      </c>
    </row>
    <row r="43" spans="1:5" ht="14.25" x14ac:dyDescent="0.2">
      <c r="A43" s="235"/>
      <c r="B43" s="217"/>
      <c r="C43" s="86" t="s">
        <v>4077</v>
      </c>
      <c r="D43" s="86">
        <v>980765</v>
      </c>
      <c r="E43" s="87" t="s">
        <v>2235</v>
      </c>
    </row>
    <row r="44" spans="1:5" ht="14.25" x14ac:dyDescent="0.2">
      <c r="A44" s="235"/>
      <c r="B44" s="217"/>
      <c r="C44" s="86" t="s">
        <v>4078</v>
      </c>
      <c r="D44" s="86">
        <v>980778</v>
      </c>
      <c r="E44" s="87" t="s">
        <v>2235</v>
      </c>
    </row>
    <row r="45" spans="1:5" ht="14.25" x14ac:dyDescent="0.2">
      <c r="A45" s="235"/>
      <c r="B45" s="217"/>
      <c r="C45" s="86" t="s">
        <v>4079</v>
      </c>
      <c r="D45" s="86">
        <v>980785</v>
      </c>
      <c r="E45" s="87" t="s">
        <v>2235</v>
      </c>
    </row>
    <row r="46" spans="1:5" ht="14.25" x14ac:dyDescent="0.2">
      <c r="A46" s="235"/>
      <c r="B46" s="217"/>
      <c r="C46" s="86" t="s">
        <v>4080</v>
      </c>
      <c r="D46" s="86">
        <v>980790</v>
      </c>
      <c r="E46" s="87" t="s">
        <v>2235</v>
      </c>
    </row>
    <row r="47" spans="1:5" ht="14.25" x14ac:dyDescent="0.2">
      <c r="A47" s="235"/>
      <c r="B47" s="217"/>
      <c r="C47" s="86" t="s">
        <v>4081</v>
      </c>
      <c r="D47" s="86">
        <v>980796</v>
      </c>
      <c r="E47" s="87" t="s">
        <v>2235</v>
      </c>
    </row>
    <row r="48" spans="1:5" ht="14.25" x14ac:dyDescent="0.2">
      <c r="A48" s="235"/>
      <c r="B48" s="217"/>
      <c r="C48" s="86" t="s">
        <v>4082</v>
      </c>
      <c r="D48" s="86">
        <v>1093729</v>
      </c>
      <c r="E48" s="87" t="s">
        <v>2235</v>
      </c>
    </row>
    <row r="49" spans="1:5" ht="14.25" x14ac:dyDescent="0.2">
      <c r="A49" s="235"/>
      <c r="B49" s="217"/>
      <c r="C49" s="86" t="s">
        <v>4083</v>
      </c>
      <c r="D49" s="86">
        <v>980800</v>
      </c>
      <c r="E49" s="87" t="s">
        <v>2235</v>
      </c>
    </row>
    <row r="50" spans="1:5" ht="14.25" x14ac:dyDescent="0.2">
      <c r="A50" s="235"/>
      <c r="B50" s="217"/>
      <c r="C50" s="86" t="s">
        <v>4084</v>
      </c>
      <c r="D50" s="86">
        <v>980808</v>
      </c>
      <c r="E50" s="87" t="s">
        <v>2235</v>
      </c>
    </row>
    <row r="51" spans="1:5" ht="14.25" x14ac:dyDescent="0.2">
      <c r="A51" s="235"/>
      <c r="B51" s="217"/>
      <c r="C51" s="86" t="s">
        <v>4085</v>
      </c>
      <c r="D51" s="86">
        <v>980809</v>
      </c>
      <c r="E51" s="87" t="s">
        <v>2235</v>
      </c>
    </row>
    <row r="52" spans="1:5" ht="14.25" x14ac:dyDescent="0.2">
      <c r="A52" s="235"/>
      <c r="B52" s="217"/>
      <c r="C52" s="86" t="s">
        <v>4086</v>
      </c>
      <c r="D52" s="86">
        <v>980811</v>
      </c>
      <c r="E52" s="87" t="s">
        <v>2235</v>
      </c>
    </row>
    <row r="53" spans="1:5" ht="14.25" x14ac:dyDescent="0.2">
      <c r="A53" s="235"/>
      <c r="B53" s="217"/>
      <c r="C53" s="86" t="s">
        <v>4087</v>
      </c>
      <c r="D53" s="86">
        <v>980812</v>
      </c>
      <c r="E53" s="87" t="s">
        <v>2235</v>
      </c>
    </row>
    <row r="54" spans="1:5" ht="14.25" x14ac:dyDescent="0.2">
      <c r="A54" s="235"/>
      <c r="B54" s="217"/>
      <c r="C54" s="86" t="s">
        <v>4088</v>
      </c>
      <c r="D54" s="86">
        <v>1280264</v>
      </c>
      <c r="E54" s="87" t="s">
        <v>2235</v>
      </c>
    </row>
    <row r="55" spans="1:5" ht="14.25" x14ac:dyDescent="0.2">
      <c r="A55" s="235"/>
      <c r="B55" s="217"/>
      <c r="C55" s="86" t="s">
        <v>4089</v>
      </c>
      <c r="D55" s="86">
        <v>1280265</v>
      </c>
      <c r="E55" s="87" t="s">
        <v>2235</v>
      </c>
    </row>
    <row r="56" spans="1:5" ht="14.25" x14ac:dyDescent="0.2">
      <c r="A56" s="235"/>
      <c r="B56" s="217"/>
      <c r="C56" s="86" t="s">
        <v>4090</v>
      </c>
      <c r="D56" s="86">
        <v>1280262</v>
      </c>
      <c r="E56" s="87" t="s">
        <v>2235</v>
      </c>
    </row>
    <row r="57" spans="1:5" ht="15" thickBot="1" x14ac:dyDescent="0.25">
      <c r="A57" s="236"/>
      <c r="B57" s="237"/>
      <c r="C57" s="88" t="s">
        <v>4091</v>
      </c>
      <c r="D57" s="88">
        <v>1280263</v>
      </c>
      <c r="E57" s="89" t="s">
        <v>2235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8:B57"/>
    <mergeCell ref="A7:B7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41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E049-305F-4D08-9D60-DFF988CDD9C4}">
  <sheetPr codeName="Foglio62">
    <pageSetUpPr fitToPage="1"/>
  </sheetPr>
  <dimension ref="A1:L72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I21" sqref="I21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2.75" customHeight="1" x14ac:dyDescent="0.2">
      <c r="A2" s="121">
        <v>20</v>
      </c>
      <c r="B2" s="121" t="s">
        <v>80</v>
      </c>
      <c r="C2" s="124" t="s">
        <v>22</v>
      </c>
      <c r="D2" s="123" t="s">
        <v>14</v>
      </c>
      <c r="E2" s="118">
        <v>170</v>
      </c>
      <c r="F2" s="115">
        <f>ROUND(221000,2)</f>
        <v>221000</v>
      </c>
      <c r="G2" s="5">
        <v>1</v>
      </c>
      <c r="H2" s="11" t="s">
        <v>44</v>
      </c>
      <c r="I2" s="14" t="s">
        <v>4041</v>
      </c>
      <c r="J2" s="9">
        <v>365</v>
      </c>
      <c r="K2" s="6">
        <v>62050</v>
      </c>
      <c r="L2" s="10">
        <v>0.71923076923076923</v>
      </c>
    </row>
    <row r="3" spans="1:12" ht="42.75" customHeight="1" x14ac:dyDescent="0.2">
      <c r="A3" s="121"/>
      <c r="B3" s="121"/>
      <c r="C3" s="124"/>
      <c r="D3" s="123"/>
      <c r="E3" s="119"/>
      <c r="F3" s="117"/>
      <c r="G3" s="5">
        <v>2</v>
      </c>
      <c r="H3" s="11" t="s">
        <v>49</v>
      </c>
      <c r="I3" s="14" t="s">
        <v>4092</v>
      </c>
      <c r="J3" s="6">
        <v>900</v>
      </c>
      <c r="K3" s="6">
        <v>153000</v>
      </c>
      <c r="L3" s="10">
        <v>0.30769230769230771</v>
      </c>
    </row>
    <row r="6" spans="1:12" ht="13.5" thickBot="1" x14ac:dyDescent="0.25"/>
    <row r="7" spans="1:12" ht="13.5" thickBot="1" x14ac:dyDescent="0.25">
      <c r="A7" s="144" t="s">
        <v>34</v>
      </c>
      <c r="B7" s="143"/>
      <c r="C7" s="18" t="s">
        <v>87</v>
      </c>
      <c r="D7" s="18" t="s">
        <v>88</v>
      </c>
      <c r="E7" s="19" t="s">
        <v>89</v>
      </c>
    </row>
    <row r="8" spans="1:12" ht="13.5" thickBot="1" x14ac:dyDescent="0.25">
      <c r="A8" s="203" t="s">
        <v>4092</v>
      </c>
      <c r="B8" s="204"/>
      <c r="C8" s="26" t="s">
        <v>4093</v>
      </c>
      <c r="D8" s="26">
        <v>1639106</v>
      </c>
      <c r="E8" s="26" t="s">
        <v>3903</v>
      </c>
    </row>
    <row r="9" spans="1:12" ht="13.5" thickBot="1" x14ac:dyDescent="0.25">
      <c r="A9" s="205"/>
      <c r="B9" s="206"/>
      <c r="C9" s="26" t="s">
        <v>4094</v>
      </c>
      <c r="D9" s="26">
        <v>1639133</v>
      </c>
      <c r="E9" s="26" t="s">
        <v>3903</v>
      </c>
    </row>
    <row r="10" spans="1:12" ht="13.5" thickBot="1" x14ac:dyDescent="0.25">
      <c r="A10" s="205"/>
      <c r="B10" s="206"/>
      <c r="C10" s="26" t="s">
        <v>4095</v>
      </c>
      <c r="D10" s="26">
        <v>1639136</v>
      </c>
      <c r="E10" s="26" t="s">
        <v>3903</v>
      </c>
    </row>
    <row r="11" spans="1:12" ht="13.5" thickBot="1" x14ac:dyDescent="0.25">
      <c r="A11" s="205"/>
      <c r="B11" s="206"/>
      <c r="C11" s="26" t="s">
        <v>4096</v>
      </c>
      <c r="D11" s="26">
        <v>1639137</v>
      </c>
      <c r="E11" s="26" t="s">
        <v>3903</v>
      </c>
    </row>
    <row r="12" spans="1:12" ht="13.5" thickBot="1" x14ac:dyDescent="0.25">
      <c r="A12" s="205"/>
      <c r="B12" s="206"/>
      <c r="C12" s="26" t="s">
        <v>4097</v>
      </c>
      <c r="D12" s="26">
        <v>1639140</v>
      </c>
      <c r="E12" s="26" t="s">
        <v>3903</v>
      </c>
    </row>
    <row r="13" spans="1:12" ht="13.5" thickBot="1" x14ac:dyDescent="0.25">
      <c r="A13" s="205"/>
      <c r="B13" s="206"/>
      <c r="C13" s="26" t="s">
        <v>4098</v>
      </c>
      <c r="D13" s="26">
        <v>1639142</v>
      </c>
      <c r="E13" s="26" t="s">
        <v>3903</v>
      </c>
    </row>
    <row r="14" spans="1:12" ht="13.5" thickBot="1" x14ac:dyDescent="0.25">
      <c r="A14" s="205"/>
      <c r="B14" s="206"/>
      <c r="C14" s="26" t="s">
        <v>4099</v>
      </c>
      <c r="D14" s="26">
        <v>1639143</v>
      </c>
      <c r="E14" s="26" t="s">
        <v>3903</v>
      </c>
    </row>
    <row r="15" spans="1:12" ht="13.5" thickBot="1" x14ac:dyDescent="0.25">
      <c r="A15" s="205"/>
      <c r="B15" s="206"/>
      <c r="C15" s="26" t="s">
        <v>4100</v>
      </c>
      <c r="D15" s="26">
        <v>1639146</v>
      </c>
      <c r="E15" s="26" t="s">
        <v>3903</v>
      </c>
    </row>
    <row r="16" spans="1:12" ht="13.5" thickBot="1" x14ac:dyDescent="0.25">
      <c r="A16" s="205"/>
      <c r="B16" s="206"/>
      <c r="C16" s="26" t="s">
        <v>4101</v>
      </c>
      <c r="D16" s="26">
        <v>1639148</v>
      </c>
      <c r="E16" s="26" t="s">
        <v>3903</v>
      </c>
    </row>
    <row r="17" spans="1:5" ht="13.5" thickBot="1" x14ac:dyDescent="0.25">
      <c r="A17" s="205"/>
      <c r="B17" s="206"/>
      <c r="C17" s="26" t="s">
        <v>4102</v>
      </c>
      <c r="D17" s="26">
        <v>1639151</v>
      </c>
      <c r="E17" s="26" t="s">
        <v>3903</v>
      </c>
    </row>
    <row r="18" spans="1:5" ht="13.5" thickBot="1" x14ac:dyDescent="0.25">
      <c r="A18" s="205"/>
      <c r="B18" s="206"/>
      <c r="C18" s="26" t="s">
        <v>4103</v>
      </c>
      <c r="D18" s="26">
        <v>1639153</v>
      </c>
      <c r="E18" s="26" t="s">
        <v>3903</v>
      </c>
    </row>
    <row r="19" spans="1:5" ht="13.5" thickBot="1" x14ac:dyDescent="0.25">
      <c r="A19" s="205"/>
      <c r="B19" s="206"/>
      <c r="C19" s="26" t="s">
        <v>4104</v>
      </c>
      <c r="D19" s="26">
        <v>1639167</v>
      </c>
      <c r="E19" s="26" t="s">
        <v>3903</v>
      </c>
    </row>
    <row r="20" spans="1:5" ht="13.5" thickBot="1" x14ac:dyDescent="0.25">
      <c r="A20" s="205"/>
      <c r="B20" s="206"/>
      <c r="C20" s="26" t="s">
        <v>4105</v>
      </c>
      <c r="D20" s="26">
        <v>1639170</v>
      </c>
      <c r="E20" s="26" t="s">
        <v>3903</v>
      </c>
    </row>
    <row r="21" spans="1:5" ht="13.5" thickBot="1" x14ac:dyDescent="0.25">
      <c r="A21" s="205"/>
      <c r="B21" s="206"/>
      <c r="C21" s="26" t="s">
        <v>4106</v>
      </c>
      <c r="D21" s="26">
        <v>1639172</v>
      </c>
      <c r="E21" s="26" t="s">
        <v>3903</v>
      </c>
    </row>
    <row r="22" spans="1:5" ht="13.5" thickBot="1" x14ac:dyDescent="0.25">
      <c r="A22" s="205"/>
      <c r="B22" s="206"/>
      <c r="C22" s="26" t="s">
        <v>4107</v>
      </c>
      <c r="D22" s="26">
        <v>1639174</v>
      </c>
      <c r="E22" s="26" t="s">
        <v>3903</v>
      </c>
    </row>
    <row r="23" spans="1:5" ht="13.5" thickBot="1" x14ac:dyDescent="0.25">
      <c r="A23" s="205"/>
      <c r="B23" s="206"/>
      <c r="C23" s="26" t="s">
        <v>4108</v>
      </c>
      <c r="D23" s="26">
        <v>1639176</v>
      </c>
      <c r="E23" s="26" t="s">
        <v>3903</v>
      </c>
    </row>
    <row r="24" spans="1:5" ht="13.5" thickBot="1" x14ac:dyDescent="0.25">
      <c r="A24" s="205"/>
      <c r="B24" s="206"/>
      <c r="C24" s="26" t="s">
        <v>4109</v>
      </c>
      <c r="D24" s="26">
        <v>1639179</v>
      </c>
      <c r="E24" s="26" t="s">
        <v>3903</v>
      </c>
    </row>
    <row r="25" spans="1:5" ht="13.5" thickBot="1" x14ac:dyDescent="0.25">
      <c r="A25" s="205"/>
      <c r="B25" s="206"/>
      <c r="C25" s="26" t="s">
        <v>4110</v>
      </c>
      <c r="D25" s="26">
        <v>1639180</v>
      </c>
      <c r="E25" s="26" t="s">
        <v>3903</v>
      </c>
    </row>
    <row r="26" spans="1:5" ht="13.5" thickBot="1" x14ac:dyDescent="0.25">
      <c r="A26" s="205"/>
      <c r="B26" s="206"/>
      <c r="C26" s="26" t="s">
        <v>4111</v>
      </c>
      <c r="D26" s="26">
        <v>1639183</v>
      </c>
      <c r="E26" s="26" t="s">
        <v>3903</v>
      </c>
    </row>
    <row r="27" spans="1:5" ht="13.5" thickBot="1" x14ac:dyDescent="0.25">
      <c r="A27" s="205"/>
      <c r="B27" s="206"/>
      <c r="C27" s="26" t="s">
        <v>4112</v>
      </c>
      <c r="D27" s="26">
        <v>1639185</v>
      </c>
      <c r="E27" s="26" t="s">
        <v>3903</v>
      </c>
    </row>
    <row r="28" spans="1:5" ht="13.5" thickBot="1" x14ac:dyDescent="0.25">
      <c r="A28" s="205"/>
      <c r="B28" s="206"/>
      <c r="C28" s="26" t="s">
        <v>4113</v>
      </c>
      <c r="D28" s="26">
        <v>1639188</v>
      </c>
      <c r="E28" s="26" t="s">
        <v>3903</v>
      </c>
    </row>
    <row r="29" spans="1:5" ht="13.5" thickBot="1" x14ac:dyDescent="0.25">
      <c r="A29" s="205"/>
      <c r="B29" s="206"/>
      <c r="C29" s="26" t="s">
        <v>4114</v>
      </c>
      <c r="D29" s="26">
        <v>1639189</v>
      </c>
      <c r="E29" s="26" t="s">
        <v>3903</v>
      </c>
    </row>
    <row r="30" spans="1:5" ht="13.5" thickBot="1" x14ac:dyDescent="0.25">
      <c r="A30" s="205"/>
      <c r="B30" s="206"/>
      <c r="C30" s="26" t="s">
        <v>4115</v>
      </c>
      <c r="D30" s="26">
        <v>1639193</v>
      </c>
      <c r="E30" s="26" t="s">
        <v>3903</v>
      </c>
    </row>
    <row r="31" spans="1:5" ht="13.5" thickBot="1" x14ac:dyDescent="0.25">
      <c r="A31" s="205"/>
      <c r="B31" s="206"/>
      <c r="C31" s="26" t="s">
        <v>4116</v>
      </c>
      <c r="D31" s="26">
        <v>1639195</v>
      </c>
      <c r="E31" s="26" t="s">
        <v>3903</v>
      </c>
    </row>
    <row r="32" spans="1:5" ht="13.5" thickBot="1" x14ac:dyDescent="0.25">
      <c r="A32" s="205"/>
      <c r="B32" s="206"/>
      <c r="C32" s="26" t="s">
        <v>4117</v>
      </c>
      <c r="D32" s="26">
        <v>1639197</v>
      </c>
      <c r="E32" s="26" t="s">
        <v>3903</v>
      </c>
    </row>
    <row r="33" spans="1:5" ht="13.5" thickBot="1" x14ac:dyDescent="0.25">
      <c r="A33" s="205"/>
      <c r="B33" s="206"/>
      <c r="C33" s="26" t="s">
        <v>4118</v>
      </c>
      <c r="D33" s="26">
        <v>1639199</v>
      </c>
      <c r="E33" s="26" t="s">
        <v>3903</v>
      </c>
    </row>
    <row r="34" spans="1:5" ht="13.5" thickBot="1" x14ac:dyDescent="0.25">
      <c r="A34" s="205"/>
      <c r="B34" s="206"/>
      <c r="C34" s="26" t="s">
        <v>4119</v>
      </c>
      <c r="D34" s="26">
        <v>1639200</v>
      </c>
      <c r="E34" s="26" t="s">
        <v>3903</v>
      </c>
    </row>
    <row r="35" spans="1:5" ht="13.5" thickBot="1" x14ac:dyDescent="0.25">
      <c r="A35" s="205"/>
      <c r="B35" s="206"/>
      <c r="C35" s="26" t="s">
        <v>4120</v>
      </c>
      <c r="D35" s="26">
        <v>1639203</v>
      </c>
      <c r="E35" s="26" t="s">
        <v>3903</v>
      </c>
    </row>
    <row r="36" spans="1:5" ht="13.5" thickBot="1" x14ac:dyDescent="0.25">
      <c r="A36" s="205"/>
      <c r="B36" s="206"/>
      <c r="C36" s="26" t="s">
        <v>4121</v>
      </c>
      <c r="D36" s="26">
        <v>1639204</v>
      </c>
      <c r="E36" s="26" t="s">
        <v>3903</v>
      </c>
    </row>
    <row r="37" spans="1:5" ht="13.5" thickBot="1" x14ac:dyDescent="0.25">
      <c r="A37" s="205"/>
      <c r="B37" s="206"/>
      <c r="C37" s="26" t="s">
        <v>4122</v>
      </c>
      <c r="D37" s="26">
        <v>1639206</v>
      </c>
      <c r="E37" s="26" t="s">
        <v>3903</v>
      </c>
    </row>
    <row r="38" spans="1:5" ht="13.5" thickBot="1" x14ac:dyDescent="0.25">
      <c r="A38" s="205"/>
      <c r="B38" s="206"/>
      <c r="C38" s="26" t="s">
        <v>4123</v>
      </c>
      <c r="D38" s="26">
        <v>1639209</v>
      </c>
      <c r="E38" s="26" t="s">
        <v>3903</v>
      </c>
    </row>
    <row r="39" spans="1:5" ht="13.5" thickBot="1" x14ac:dyDescent="0.25">
      <c r="A39" s="205"/>
      <c r="B39" s="206"/>
      <c r="C39" s="26" t="s">
        <v>4124</v>
      </c>
      <c r="D39" s="26">
        <v>1639210</v>
      </c>
      <c r="E39" s="26" t="s">
        <v>3903</v>
      </c>
    </row>
    <row r="40" spans="1:5" ht="13.5" thickBot="1" x14ac:dyDescent="0.25">
      <c r="A40" s="205"/>
      <c r="B40" s="206"/>
      <c r="C40" s="26" t="s">
        <v>4125</v>
      </c>
      <c r="D40" s="26">
        <v>1639213</v>
      </c>
      <c r="E40" s="26" t="s">
        <v>3903</v>
      </c>
    </row>
    <row r="41" spans="1:5" ht="13.5" thickBot="1" x14ac:dyDescent="0.25">
      <c r="A41" s="205"/>
      <c r="B41" s="206"/>
      <c r="C41" s="26" t="s">
        <v>4126</v>
      </c>
      <c r="D41" s="26">
        <v>1639215</v>
      </c>
      <c r="E41" s="26" t="s">
        <v>3903</v>
      </c>
    </row>
    <row r="42" spans="1:5" ht="13.5" thickBot="1" x14ac:dyDescent="0.25">
      <c r="A42" s="205"/>
      <c r="B42" s="206"/>
      <c r="C42" s="26" t="s">
        <v>4127</v>
      </c>
      <c r="D42" s="26">
        <v>1639220</v>
      </c>
      <c r="E42" s="26" t="s">
        <v>3903</v>
      </c>
    </row>
    <row r="43" spans="1:5" ht="13.5" thickBot="1" x14ac:dyDescent="0.25">
      <c r="A43" s="205"/>
      <c r="B43" s="206"/>
      <c r="C43" s="26" t="s">
        <v>4128</v>
      </c>
      <c r="D43" s="26">
        <v>1639222</v>
      </c>
      <c r="E43" s="26" t="s">
        <v>3903</v>
      </c>
    </row>
    <row r="44" spans="1:5" ht="13.5" thickBot="1" x14ac:dyDescent="0.25">
      <c r="A44" s="205"/>
      <c r="B44" s="206"/>
      <c r="C44" s="26" t="s">
        <v>4129</v>
      </c>
      <c r="D44" s="26">
        <v>1639223</v>
      </c>
      <c r="E44" s="26" t="s">
        <v>3903</v>
      </c>
    </row>
    <row r="45" spans="1:5" ht="13.5" thickBot="1" x14ac:dyDescent="0.25">
      <c r="A45" s="205"/>
      <c r="B45" s="206"/>
      <c r="C45" s="26" t="s">
        <v>4130</v>
      </c>
      <c r="D45" s="26">
        <v>1639225</v>
      </c>
      <c r="E45" s="26" t="s">
        <v>3903</v>
      </c>
    </row>
    <row r="46" spans="1:5" ht="13.5" thickBot="1" x14ac:dyDescent="0.25">
      <c r="A46" s="205"/>
      <c r="B46" s="206"/>
      <c r="C46" s="26" t="s">
        <v>4131</v>
      </c>
      <c r="D46" s="26">
        <v>1639227</v>
      </c>
      <c r="E46" s="26" t="s">
        <v>3903</v>
      </c>
    </row>
    <row r="47" spans="1:5" ht="13.5" thickBot="1" x14ac:dyDescent="0.25">
      <c r="A47" s="205"/>
      <c r="B47" s="206"/>
      <c r="C47" s="26" t="s">
        <v>4132</v>
      </c>
      <c r="D47" s="26">
        <v>1639229</v>
      </c>
      <c r="E47" s="26" t="s">
        <v>3903</v>
      </c>
    </row>
    <row r="48" spans="1:5" ht="13.5" thickBot="1" x14ac:dyDescent="0.25">
      <c r="A48" s="205"/>
      <c r="B48" s="206"/>
      <c r="C48" s="26" t="s">
        <v>4133</v>
      </c>
      <c r="D48" s="26">
        <v>1639232</v>
      </c>
      <c r="E48" s="26" t="s">
        <v>3903</v>
      </c>
    </row>
    <row r="49" spans="1:5" ht="13.5" thickBot="1" x14ac:dyDescent="0.25">
      <c r="A49" s="205"/>
      <c r="B49" s="206"/>
      <c r="C49" s="26" t="s">
        <v>4134</v>
      </c>
      <c r="D49" s="26">
        <v>1639236</v>
      </c>
      <c r="E49" s="26" t="s">
        <v>3903</v>
      </c>
    </row>
    <row r="50" spans="1:5" ht="13.5" thickBot="1" x14ac:dyDescent="0.25">
      <c r="A50" s="205"/>
      <c r="B50" s="206"/>
      <c r="C50" s="26" t="s">
        <v>4135</v>
      </c>
      <c r="D50" s="26">
        <v>1639237</v>
      </c>
      <c r="E50" s="26" t="s">
        <v>3903</v>
      </c>
    </row>
    <row r="51" spans="1:5" ht="13.5" thickBot="1" x14ac:dyDescent="0.25">
      <c r="A51" s="205"/>
      <c r="B51" s="206"/>
      <c r="C51" s="26" t="s">
        <v>4136</v>
      </c>
      <c r="D51" s="26">
        <v>1639239</v>
      </c>
      <c r="E51" s="26" t="s">
        <v>3903</v>
      </c>
    </row>
    <row r="52" spans="1:5" ht="13.5" thickBot="1" x14ac:dyDescent="0.25">
      <c r="A52" s="205"/>
      <c r="B52" s="206"/>
      <c r="C52" s="26" t="s">
        <v>4137</v>
      </c>
      <c r="D52" s="26">
        <v>1639242</v>
      </c>
      <c r="E52" s="26" t="s">
        <v>3903</v>
      </c>
    </row>
    <row r="53" spans="1:5" ht="13.5" thickBot="1" x14ac:dyDescent="0.25">
      <c r="A53" s="205"/>
      <c r="B53" s="206"/>
      <c r="C53" s="26" t="s">
        <v>4138</v>
      </c>
      <c r="D53" s="26">
        <v>1639248</v>
      </c>
      <c r="E53" s="26" t="s">
        <v>3903</v>
      </c>
    </row>
    <row r="54" spans="1:5" ht="13.5" thickBot="1" x14ac:dyDescent="0.25">
      <c r="A54" s="205"/>
      <c r="B54" s="206"/>
      <c r="C54" s="26" t="s">
        <v>4139</v>
      </c>
      <c r="D54" s="26">
        <v>1639249</v>
      </c>
      <c r="E54" s="26" t="s">
        <v>3903</v>
      </c>
    </row>
    <row r="55" spans="1:5" ht="13.5" thickBot="1" x14ac:dyDescent="0.25">
      <c r="A55" s="205"/>
      <c r="B55" s="206"/>
      <c r="C55" s="26" t="s">
        <v>4140</v>
      </c>
      <c r="D55" s="26">
        <v>1639250</v>
      </c>
      <c r="E55" s="26" t="s">
        <v>3903</v>
      </c>
    </row>
    <row r="56" spans="1:5" ht="13.5" thickBot="1" x14ac:dyDescent="0.25">
      <c r="A56" s="205"/>
      <c r="B56" s="206"/>
      <c r="C56" s="26" t="s">
        <v>4141</v>
      </c>
      <c r="D56" s="26">
        <v>1639252</v>
      </c>
      <c r="E56" s="26" t="s">
        <v>3903</v>
      </c>
    </row>
    <row r="57" spans="1:5" ht="13.5" thickBot="1" x14ac:dyDescent="0.25">
      <c r="A57" s="205"/>
      <c r="B57" s="206"/>
      <c r="C57" s="26" t="s">
        <v>4142</v>
      </c>
      <c r="D57" s="26">
        <v>1639253</v>
      </c>
      <c r="E57" s="26" t="s">
        <v>3903</v>
      </c>
    </row>
    <row r="58" spans="1:5" ht="13.5" thickBot="1" x14ac:dyDescent="0.25">
      <c r="A58" s="205"/>
      <c r="B58" s="206"/>
      <c r="C58" s="26" t="s">
        <v>4143</v>
      </c>
      <c r="D58" s="26">
        <v>1639255</v>
      </c>
      <c r="E58" s="26" t="s">
        <v>3903</v>
      </c>
    </row>
    <row r="59" spans="1:5" ht="13.5" thickBot="1" x14ac:dyDescent="0.25">
      <c r="A59" s="205"/>
      <c r="B59" s="206"/>
      <c r="C59" s="26" t="s">
        <v>4144</v>
      </c>
      <c r="D59" s="26">
        <v>1639256</v>
      </c>
      <c r="E59" s="26" t="s">
        <v>3903</v>
      </c>
    </row>
    <row r="60" spans="1:5" ht="13.5" thickBot="1" x14ac:dyDescent="0.25">
      <c r="A60" s="205"/>
      <c r="B60" s="206"/>
      <c r="C60" s="26" t="s">
        <v>4145</v>
      </c>
      <c r="D60" s="26">
        <v>1639257</v>
      </c>
      <c r="E60" s="26" t="s">
        <v>3903</v>
      </c>
    </row>
    <row r="61" spans="1:5" ht="13.5" thickBot="1" x14ac:dyDescent="0.25">
      <c r="A61" s="205"/>
      <c r="B61" s="206"/>
      <c r="C61" s="26" t="s">
        <v>4146</v>
      </c>
      <c r="D61" s="26">
        <v>1639259</v>
      </c>
      <c r="E61" s="26" t="s">
        <v>3903</v>
      </c>
    </row>
    <row r="62" spans="1:5" ht="13.5" thickBot="1" x14ac:dyDescent="0.25">
      <c r="A62" s="205"/>
      <c r="B62" s="206"/>
      <c r="C62" s="26" t="s">
        <v>4147</v>
      </c>
      <c r="D62" s="26">
        <v>1639260</v>
      </c>
      <c r="E62" s="26" t="s">
        <v>3903</v>
      </c>
    </row>
    <row r="63" spans="1:5" ht="13.5" thickBot="1" x14ac:dyDescent="0.25">
      <c r="A63" s="205"/>
      <c r="B63" s="206"/>
      <c r="C63" s="26" t="s">
        <v>4148</v>
      </c>
      <c r="D63" s="26">
        <v>1639262</v>
      </c>
      <c r="E63" s="26" t="s">
        <v>3903</v>
      </c>
    </row>
    <row r="64" spans="1:5" ht="13.5" thickBot="1" x14ac:dyDescent="0.25">
      <c r="A64" s="205"/>
      <c r="B64" s="206"/>
      <c r="C64" s="26" t="s">
        <v>4149</v>
      </c>
      <c r="D64" s="26">
        <v>1639263</v>
      </c>
      <c r="E64" s="26" t="s">
        <v>3903</v>
      </c>
    </row>
    <row r="65" spans="1:5" ht="13.5" thickBot="1" x14ac:dyDescent="0.25">
      <c r="A65" s="205"/>
      <c r="B65" s="206"/>
      <c r="C65" s="26" t="s">
        <v>4150</v>
      </c>
      <c r="D65" s="26">
        <v>1639265</v>
      </c>
      <c r="E65" s="26" t="s">
        <v>3903</v>
      </c>
    </row>
    <row r="66" spans="1:5" ht="13.5" thickBot="1" x14ac:dyDescent="0.25">
      <c r="A66" s="205"/>
      <c r="B66" s="206"/>
      <c r="C66" s="26" t="s">
        <v>4151</v>
      </c>
      <c r="D66" s="26">
        <v>1639266</v>
      </c>
      <c r="E66" s="26" t="s">
        <v>3903</v>
      </c>
    </row>
    <row r="67" spans="1:5" ht="13.5" thickBot="1" x14ac:dyDescent="0.25">
      <c r="A67" s="205"/>
      <c r="B67" s="206"/>
      <c r="C67" s="26" t="s">
        <v>4152</v>
      </c>
      <c r="D67" s="26">
        <v>1639268</v>
      </c>
      <c r="E67" s="26" t="s">
        <v>3903</v>
      </c>
    </row>
    <row r="68" spans="1:5" ht="13.5" thickBot="1" x14ac:dyDescent="0.25">
      <c r="A68" s="205"/>
      <c r="B68" s="206"/>
      <c r="C68" s="26" t="s">
        <v>4153</v>
      </c>
      <c r="D68" s="26">
        <v>1639269</v>
      </c>
      <c r="E68" s="26" t="s">
        <v>3903</v>
      </c>
    </row>
    <row r="69" spans="1:5" ht="13.5" thickBot="1" x14ac:dyDescent="0.25">
      <c r="A69" s="205"/>
      <c r="B69" s="206"/>
      <c r="C69" s="26" t="s">
        <v>4154</v>
      </c>
      <c r="D69" s="26">
        <v>1639270</v>
      </c>
      <c r="E69" s="26" t="s">
        <v>3903</v>
      </c>
    </row>
    <row r="70" spans="1:5" ht="13.5" thickBot="1" x14ac:dyDescent="0.25">
      <c r="A70" s="205"/>
      <c r="B70" s="206"/>
      <c r="C70" s="26" t="s">
        <v>4155</v>
      </c>
      <c r="D70" s="26">
        <v>1639271</v>
      </c>
      <c r="E70" s="26" t="s">
        <v>3903</v>
      </c>
    </row>
    <row r="71" spans="1:5" ht="13.5" thickBot="1" x14ac:dyDescent="0.25">
      <c r="A71" s="205"/>
      <c r="B71" s="206"/>
      <c r="C71" s="26"/>
      <c r="D71" s="26"/>
      <c r="E71" s="26"/>
    </row>
    <row r="72" spans="1:5" ht="13.5" thickBot="1" x14ac:dyDescent="0.25">
      <c r="A72" s="207"/>
      <c r="B72" s="208"/>
      <c r="C72" s="26"/>
      <c r="D72" s="26"/>
      <c r="E72" s="26"/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7:B7"/>
    <mergeCell ref="A8:B72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71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809B-39F7-45CC-B611-86CF52CC4555}">
  <sheetPr>
    <pageSetUpPr fitToPage="1"/>
  </sheetPr>
  <dimension ref="A1:L92"/>
  <sheetViews>
    <sheetView view="pageBreakPreview" zoomScale="80" zoomScaleNormal="80" zoomScaleSheetLayoutView="80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F8" sqref="F8:L83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21</v>
      </c>
      <c r="B2" s="122" t="s">
        <v>81</v>
      </c>
      <c r="C2" s="122" t="s">
        <v>9</v>
      </c>
      <c r="D2" s="123" t="s">
        <v>14</v>
      </c>
      <c r="E2" s="118">
        <v>168</v>
      </c>
      <c r="F2" s="115">
        <f>ROUND(290640,2)</f>
        <v>290640</v>
      </c>
      <c r="G2" s="5">
        <v>1</v>
      </c>
      <c r="H2" s="11" t="s">
        <v>47</v>
      </c>
      <c r="I2" s="14" t="s">
        <v>4156</v>
      </c>
      <c r="J2" s="6">
        <v>1200</v>
      </c>
      <c r="K2" s="6">
        <v>201600</v>
      </c>
      <c r="L2" s="10">
        <v>0.30635838150289019</v>
      </c>
    </row>
    <row r="3" spans="1:12" ht="20.100000000000001" customHeight="1" x14ac:dyDescent="0.2">
      <c r="A3" s="122"/>
      <c r="B3" s="122"/>
      <c r="C3" s="122"/>
      <c r="D3" s="123"/>
      <c r="E3" s="120"/>
      <c r="F3" s="116"/>
      <c r="G3" s="5">
        <v>2</v>
      </c>
      <c r="H3" s="11" t="s">
        <v>48</v>
      </c>
      <c r="I3" s="14" t="s">
        <v>4242</v>
      </c>
      <c r="J3" s="9">
        <v>1200</v>
      </c>
      <c r="K3" s="6">
        <v>201600</v>
      </c>
      <c r="L3" s="10">
        <v>0.30635838150289019</v>
      </c>
    </row>
    <row r="4" spans="1:12" ht="61.9" customHeight="1" x14ac:dyDescent="0.2">
      <c r="A4" s="122"/>
      <c r="B4" s="122"/>
      <c r="C4" s="122"/>
      <c r="D4" s="123"/>
      <c r="E4" s="119"/>
      <c r="F4" s="117"/>
      <c r="G4" s="5">
        <v>3</v>
      </c>
      <c r="H4" s="11" t="s">
        <v>50</v>
      </c>
      <c r="I4" s="14" t="s">
        <v>4274</v>
      </c>
      <c r="J4" s="9">
        <v>1300</v>
      </c>
      <c r="K4" s="6">
        <v>218400</v>
      </c>
      <c r="L4" s="10">
        <v>0.24855491329479767</v>
      </c>
    </row>
    <row r="7" spans="1:12" ht="13.5" thickBot="1" x14ac:dyDescent="0.25"/>
    <row r="8" spans="1:12" ht="13.5" thickBot="1" x14ac:dyDescent="0.25">
      <c r="A8" s="113" t="s">
        <v>34</v>
      </c>
      <c r="B8" s="114"/>
      <c r="C8" s="18" t="s">
        <v>87</v>
      </c>
      <c r="D8" s="18" t="s">
        <v>88</v>
      </c>
      <c r="E8" s="19" t="s">
        <v>89</v>
      </c>
    </row>
    <row r="9" spans="1:12" ht="13.5" thickBot="1" x14ac:dyDescent="0.25">
      <c r="A9" s="136" t="s">
        <v>4156</v>
      </c>
      <c r="B9" s="137"/>
      <c r="C9" s="26" t="s">
        <v>4157</v>
      </c>
      <c r="D9" s="26">
        <v>2315268</v>
      </c>
      <c r="E9" s="26" t="s">
        <v>4158</v>
      </c>
    </row>
    <row r="10" spans="1:12" ht="13.5" thickBot="1" x14ac:dyDescent="0.25">
      <c r="A10" s="138"/>
      <c r="B10" s="139"/>
      <c r="C10" s="26" t="s">
        <v>4159</v>
      </c>
      <c r="D10" s="26">
        <v>2315270</v>
      </c>
      <c r="E10" s="26" t="s">
        <v>4158</v>
      </c>
    </row>
    <row r="11" spans="1:12" ht="13.5" thickBot="1" x14ac:dyDescent="0.25">
      <c r="A11" s="138"/>
      <c r="B11" s="139"/>
      <c r="C11" s="26" t="s">
        <v>4160</v>
      </c>
      <c r="D11" s="26">
        <v>2315312</v>
      </c>
      <c r="E11" s="26" t="s">
        <v>4158</v>
      </c>
    </row>
    <row r="12" spans="1:12" ht="13.5" thickBot="1" x14ac:dyDescent="0.25">
      <c r="A12" s="138"/>
      <c r="B12" s="139"/>
      <c r="C12" s="26" t="s">
        <v>4161</v>
      </c>
      <c r="D12" s="26">
        <v>2315319</v>
      </c>
      <c r="E12" s="26" t="s">
        <v>4158</v>
      </c>
    </row>
    <row r="13" spans="1:12" ht="13.5" thickBot="1" x14ac:dyDescent="0.25">
      <c r="A13" s="138"/>
      <c r="B13" s="139"/>
      <c r="C13" s="26" t="s">
        <v>4162</v>
      </c>
      <c r="D13" s="26">
        <v>2315323</v>
      </c>
      <c r="E13" s="26" t="s">
        <v>4158</v>
      </c>
    </row>
    <row r="14" spans="1:12" ht="13.5" thickBot="1" x14ac:dyDescent="0.25">
      <c r="A14" s="138"/>
      <c r="B14" s="139"/>
      <c r="C14" s="26" t="s">
        <v>4163</v>
      </c>
      <c r="D14" s="26">
        <v>2315332</v>
      </c>
      <c r="E14" s="26" t="s">
        <v>4158</v>
      </c>
    </row>
    <row r="15" spans="1:12" ht="13.5" thickBot="1" x14ac:dyDescent="0.25">
      <c r="A15" s="138"/>
      <c r="B15" s="139"/>
      <c r="C15" s="26" t="s">
        <v>4164</v>
      </c>
      <c r="D15" s="26">
        <v>2315337</v>
      </c>
      <c r="E15" s="26" t="s">
        <v>4158</v>
      </c>
    </row>
    <row r="16" spans="1:12" ht="13.5" thickBot="1" x14ac:dyDescent="0.25">
      <c r="A16" s="138"/>
      <c r="B16" s="139"/>
      <c r="C16" s="26" t="s">
        <v>4165</v>
      </c>
      <c r="D16" s="26">
        <v>2315338</v>
      </c>
      <c r="E16" s="26" t="s">
        <v>4158</v>
      </c>
    </row>
    <row r="17" spans="1:5" ht="13.5" thickBot="1" x14ac:dyDescent="0.25">
      <c r="A17" s="138"/>
      <c r="B17" s="139"/>
      <c r="C17" s="26" t="s">
        <v>4166</v>
      </c>
      <c r="D17" s="26">
        <v>2315342</v>
      </c>
      <c r="E17" s="26" t="s">
        <v>4158</v>
      </c>
    </row>
    <row r="18" spans="1:5" ht="13.5" thickBot="1" x14ac:dyDescent="0.25">
      <c r="A18" s="138"/>
      <c r="B18" s="139"/>
      <c r="C18" s="26" t="s">
        <v>4167</v>
      </c>
      <c r="D18" s="26">
        <v>2315396</v>
      </c>
      <c r="E18" s="26" t="s">
        <v>4158</v>
      </c>
    </row>
    <row r="19" spans="1:5" ht="13.5" thickBot="1" x14ac:dyDescent="0.25">
      <c r="A19" s="138"/>
      <c r="B19" s="139"/>
      <c r="C19" s="26" t="s">
        <v>4168</v>
      </c>
      <c r="D19" s="26">
        <v>2315398</v>
      </c>
      <c r="E19" s="26" t="s">
        <v>4158</v>
      </c>
    </row>
    <row r="20" spans="1:5" ht="13.5" thickBot="1" x14ac:dyDescent="0.25">
      <c r="A20" s="138"/>
      <c r="B20" s="139"/>
      <c r="C20" s="26" t="s">
        <v>4169</v>
      </c>
      <c r="D20" s="26">
        <v>2315419</v>
      </c>
      <c r="E20" s="26" t="s">
        <v>4158</v>
      </c>
    </row>
    <row r="21" spans="1:5" ht="13.5" thickBot="1" x14ac:dyDescent="0.25">
      <c r="A21" s="138"/>
      <c r="B21" s="139"/>
      <c r="C21" s="26" t="s">
        <v>4170</v>
      </c>
      <c r="D21" s="26">
        <v>2315427</v>
      </c>
      <c r="E21" s="26" t="s">
        <v>4158</v>
      </c>
    </row>
    <row r="22" spans="1:5" ht="13.5" thickBot="1" x14ac:dyDescent="0.25">
      <c r="A22" s="138"/>
      <c r="B22" s="139"/>
      <c r="C22" s="26" t="s">
        <v>4171</v>
      </c>
      <c r="D22" s="26">
        <v>2315462</v>
      </c>
      <c r="E22" s="26" t="s">
        <v>4158</v>
      </c>
    </row>
    <row r="23" spans="1:5" ht="13.5" thickBot="1" x14ac:dyDescent="0.25">
      <c r="A23" s="138"/>
      <c r="B23" s="139"/>
      <c r="C23" s="26" t="s">
        <v>4172</v>
      </c>
      <c r="D23" s="26">
        <v>2315466</v>
      </c>
      <c r="E23" s="26" t="s">
        <v>4158</v>
      </c>
    </row>
    <row r="24" spans="1:5" ht="13.5" thickBot="1" x14ac:dyDescent="0.25">
      <c r="A24" s="138"/>
      <c r="B24" s="139"/>
      <c r="C24" s="26" t="s">
        <v>4173</v>
      </c>
      <c r="D24" s="26">
        <v>2315470</v>
      </c>
      <c r="E24" s="26" t="s">
        <v>4158</v>
      </c>
    </row>
    <row r="25" spans="1:5" ht="13.5" thickBot="1" x14ac:dyDescent="0.25">
      <c r="A25" s="138"/>
      <c r="B25" s="139"/>
      <c r="C25" s="26" t="s">
        <v>4174</v>
      </c>
      <c r="D25" s="26">
        <v>2315478</v>
      </c>
      <c r="E25" s="26" t="s">
        <v>4158</v>
      </c>
    </row>
    <row r="26" spans="1:5" ht="13.5" thickBot="1" x14ac:dyDescent="0.25">
      <c r="A26" s="138"/>
      <c r="B26" s="139"/>
      <c r="C26" s="26" t="s">
        <v>4175</v>
      </c>
      <c r="D26" s="26">
        <v>2315483</v>
      </c>
      <c r="E26" s="26" t="s">
        <v>4158</v>
      </c>
    </row>
    <row r="27" spans="1:5" ht="13.5" thickBot="1" x14ac:dyDescent="0.25">
      <c r="A27" s="138"/>
      <c r="B27" s="139"/>
      <c r="C27" s="26" t="s">
        <v>4176</v>
      </c>
      <c r="D27" s="26">
        <v>2315486</v>
      </c>
      <c r="E27" s="26" t="s">
        <v>4158</v>
      </c>
    </row>
    <row r="28" spans="1:5" ht="13.5" thickBot="1" x14ac:dyDescent="0.25">
      <c r="A28" s="138"/>
      <c r="B28" s="139"/>
      <c r="C28" s="26" t="s">
        <v>4177</v>
      </c>
      <c r="D28" s="26">
        <v>2315490</v>
      </c>
      <c r="E28" s="26" t="s">
        <v>4158</v>
      </c>
    </row>
    <row r="29" spans="1:5" ht="13.5" thickBot="1" x14ac:dyDescent="0.25">
      <c r="A29" s="138"/>
      <c r="B29" s="139"/>
      <c r="C29" s="26" t="s">
        <v>4178</v>
      </c>
      <c r="D29" s="26">
        <v>2315492</v>
      </c>
      <c r="E29" s="26" t="s">
        <v>4158</v>
      </c>
    </row>
    <row r="30" spans="1:5" ht="13.5" thickBot="1" x14ac:dyDescent="0.25">
      <c r="A30" s="138"/>
      <c r="B30" s="139"/>
      <c r="C30" s="26" t="s">
        <v>4179</v>
      </c>
      <c r="D30" s="26">
        <v>2315493</v>
      </c>
      <c r="E30" s="26" t="s">
        <v>4158</v>
      </c>
    </row>
    <row r="31" spans="1:5" ht="13.5" thickBot="1" x14ac:dyDescent="0.25">
      <c r="A31" s="138"/>
      <c r="B31" s="139"/>
      <c r="C31" s="26" t="s">
        <v>4180</v>
      </c>
      <c r="D31" s="26">
        <v>2315496</v>
      </c>
      <c r="E31" s="26" t="s">
        <v>4158</v>
      </c>
    </row>
    <row r="32" spans="1:5" ht="13.5" thickBot="1" x14ac:dyDescent="0.25">
      <c r="A32" s="138"/>
      <c r="B32" s="139"/>
      <c r="C32" s="26" t="s">
        <v>4181</v>
      </c>
      <c r="D32" s="26">
        <v>2315499</v>
      </c>
      <c r="E32" s="26" t="s">
        <v>4158</v>
      </c>
    </row>
    <row r="33" spans="1:5" ht="13.5" thickBot="1" x14ac:dyDescent="0.25">
      <c r="A33" s="138"/>
      <c r="B33" s="139"/>
      <c r="C33" s="26" t="s">
        <v>4182</v>
      </c>
      <c r="D33" s="26">
        <v>2315501</v>
      </c>
      <c r="E33" s="26" t="s">
        <v>4158</v>
      </c>
    </row>
    <row r="34" spans="1:5" ht="13.5" thickBot="1" x14ac:dyDescent="0.25">
      <c r="A34" s="138"/>
      <c r="B34" s="139"/>
      <c r="C34" s="26" t="s">
        <v>4183</v>
      </c>
      <c r="D34" s="26">
        <v>2315504</v>
      </c>
      <c r="E34" s="26" t="s">
        <v>4158</v>
      </c>
    </row>
    <row r="35" spans="1:5" ht="13.5" thickBot="1" x14ac:dyDescent="0.25">
      <c r="A35" s="138"/>
      <c r="B35" s="139"/>
      <c r="C35" s="26" t="s">
        <v>4184</v>
      </c>
      <c r="D35" s="26">
        <v>2315506</v>
      </c>
      <c r="E35" s="26" t="s">
        <v>4158</v>
      </c>
    </row>
    <row r="36" spans="1:5" ht="13.5" thickBot="1" x14ac:dyDescent="0.25">
      <c r="A36" s="138"/>
      <c r="B36" s="139"/>
      <c r="C36" s="26" t="s">
        <v>4185</v>
      </c>
      <c r="D36" s="26">
        <v>2315510</v>
      </c>
      <c r="E36" s="26" t="s">
        <v>4158</v>
      </c>
    </row>
    <row r="37" spans="1:5" ht="13.5" thickBot="1" x14ac:dyDescent="0.25">
      <c r="A37" s="138"/>
      <c r="B37" s="139"/>
      <c r="C37" s="26" t="s">
        <v>4186</v>
      </c>
      <c r="D37" s="26">
        <v>2315515</v>
      </c>
      <c r="E37" s="26" t="s">
        <v>4158</v>
      </c>
    </row>
    <row r="38" spans="1:5" ht="13.5" thickBot="1" x14ac:dyDescent="0.25">
      <c r="A38" s="138"/>
      <c r="B38" s="139"/>
      <c r="C38" s="26" t="s">
        <v>4187</v>
      </c>
      <c r="D38" s="26">
        <v>2315537</v>
      </c>
      <c r="E38" s="26" t="s">
        <v>4158</v>
      </c>
    </row>
    <row r="39" spans="1:5" ht="13.5" thickBot="1" x14ac:dyDescent="0.25">
      <c r="A39" s="138"/>
      <c r="B39" s="139"/>
      <c r="C39" s="26" t="s">
        <v>4188</v>
      </c>
      <c r="D39" s="26">
        <v>2315538</v>
      </c>
      <c r="E39" s="26" t="s">
        <v>4158</v>
      </c>
    </row>
    <row r="40" spans="1:5" ht="13.5" thickBot="1" x14ac:dyDescent="0.25">
      <c r="A40" s="138"/>
      <c r="B40" s="139"/>
      <c r="C40" s="26" t="s">
        <v>4189</v>
      </c>
      <c r="D40" s="26">
        <v>2315539</v>
      </c>
      <c r="E40" s="26" t="s">
        <v>4158</v>
      </c>
    </row>
    <row r="41" spans="1:5" ht="13.5" thickBot="1" x14ac:dyDescent="0.25">
      <c r="A41" s="138"/>
      <c r="B41" s="139"/>
      <c r="C41" s="26" t="s">
        <v>4190</v>
      </c>
      <c r="D41" s="26">
        <v>2315540</v>
      </c>
      <c r="E41" s="26" t="s">
        <v>4158</v>
      </c>
    </row>
    <row r="42" spans="1:5" ht="13.5" thickBot="1" x14ac:dyDescent="0.25">
      <c r="A42" s="138"/>
      <c r="B42" s="139"/>
      <c r="C42" s="26" t="s">
        <v>4191</v>
      </c>
      <c r="D42" s="26">
        <v>2315541</v>
      </c>
      <c r="E42" s="26" t="s">
        <v>4158</v>
      </c>
    </row>
    <row r="43" spans="1:5" ht="13.5" thickBot="1" x14ac:dyDescent="0.25">
      <c r="A43" s="138"/>
      <c r="B43" s="139"/>
      <c r="C43" s="26" t="s">
        <v>4192</v>
      </c>
      <c r="D43" s="26">
        <v>2315544</v>
      </c>
      <c r="E43" s="26" t="s">
        <v>4158</v>
      </c>
    </row>
    <row r="44" spans="1:5" ht="13.5" thickBot="1" x14ac:dyDescent="0.25">
      <c r="A44" s="138"/>
      <c r="B44" s="139"/>
      <c r="C44" s="26" t="s">
        <v>4193</v>
      </c>
      <c r="D44" s="26">
        <v>2315545</v>
      </c>
      <c r="E44" s="26" t="s">
        <v>4158</v>
      </c>
    </row>
    <row r="45" spans="1:5" ht="13.5" thickBot="1" x14ac:dyDescent="0.25">
      <c r="A45" s="138"/>
      <c r="B45" s="139"/>
      <c r="C45" s="26" t="s">
        <v>4194</v>
      </c>
      <c r="D45" s="26">
        <v>2315546</v>
      </c>
      <c r="E45" s="26" t="s">
        <v>4158</v>
      </c>
    </row>
    <row r="46" spans="1:5" ht="13.5" thickBot="1" x14ac:dyDescent="0.25">
      <c r="A46" s="138"/>
      <c r="B46" s="139"/>
      <c r="C46" s="26" t="s">
        <v>4195</v>
      </c>
      <c r="D46" s="26">
        <v>2315547</v>
      </c>
      <c r="E46" s="26" t="s">
        <v>4158</v>
      </c>
    </row>
    <row r="47" spans="1:5" ht="13.5" thickBot="1" x14ac:dyDescent="0.25">
      <c r="A47" s="138"/>
      <c r="B47" s="139"/>
      <c r="C47" s="26" t="s">
        <v>4196</v>
      </c>
      <c r="D47" s="26">
        <v>2315548</v>
      </c>
      <c r="E47" s="26" t="s">
        <v>4158</v>
      </c>
    </row>
    <row r="48" spans="1:5" ht="13.5" thickBot="1" x14ac:dyDescent="0.25">
      <c r="A48" s="138"/>
      <c r="B48" s="139"/>
      <c r="C48" s="26" t="s">
        <v>4197</v>
      </c>
      <c r="D48" s="26">
        <v>2315549</v>
      </c>
      <c r="E48" s="26" t="s">
        <v>4158</v>
      </c>
    </row>
    <row r="49" spans="1:5" ht="13.5" thickBot="1" x14ac:dyDescent="0.25">
      <c r="A49" s="138"/>
      <c r="B49" s="139"/>
      <c r="C49" s="26" t="s">
        <v>4198</v>
      </c>
      <c r="D49" s="26">
        <v>2315550</v>
      </c>
      <c r="E49" s="26" t="s">
        <v>4158</v>
      </c>
    </row>
    <row r="50" spans="1:5" ht="13.5" thickBot="1" x14ac:dyDescent="0.25">
      <c r="A50" s="138"/>
      <c r="B50" s="139"/>
      <c r="C50" s="26" t="s">
        <v>4199</v>
      </c>
      <c r="D50" s="26">
        <v>2315551</v>
      </c>
      <c r="E50" s="26" t="s">
        <v>4158</v>
      </c>
    </row>
    <row r="51" spans="1:5" ht="13.5" thickBot="1" x14ac:dyDescent="0.25">
      <c r="A51" s="138"/>
      <c r="B51" s="139"/>
      <c r="C51" s="26" t="s">
        <v>4200</v>
      </c>
      <c r="D51" s="26">
        <v>2308034</v>
      </c>
      <c r="E51" s="26" t="s">
        <v>4158</v>
      </c>
    </row>
    <row r="52" spans="1:5" ht="13.5" thickBot="1" x14ac:dyDescent="0.25">
      <c r="A52" s="138"/>
      <c r="B52" s="139"/>
      <c r="C52" s="26" t="s">
        <v>4201</v>
      </c>
      <c r="D52" s="26">
        <v>2308096</v>
      </c>
      <c r="E52" s="26" t="s">
        <v>4158</v>
      </c>
    </row>
    <row r="53" spans="1:5" ht="13.5" thickBot="1" x14ac:dyDescent="0.25">
      <c r="A53" s="138"/>
      <c r="B53" s="139"/>
      <c r="C53" s="26" t="s">
        <v>4202</v>
      </c>
      <c r="D53" s="26">
        <v>2308135</v>
      </c>
      <c r="E53" s="26" t="s">
        <v>4158</v>
      </c>
    </row>
    <row r="54" spans="1:5" ht="13.5" thickBot="1" x14ac:dyDescent="0.25">
      <c r="A54" s="138"/>
      <c r="B54" s="139"/>
      <c r="C54" s="26" t="s">
        <v>4203</v>
      </c>
      <c r="D54" s="26">
        <v>2308136</v>
      </c>
      <c r="E54" s="26" t="s">
        <v>4158</v>
      </c>
    </row>
    <row r="55" spans="1:5" ht="13.5" thickBot="1" x14ac:dyDescent="0.25">
      <c r="A55" s="138"/>
      <c r="B55" s="139"/>
      <c r="C55" s="26" t="s">
        <v>4204</v>
      </c>
      <c r="D55" s="26">
        <v>2308152</v>
      </c>
      <c r="E55" s="26" t="s">
        <v>4158</v>
      </c>
    </row>
    <row r="56" spans="1:5" ht="13.5" thickBot="1" x14ac:dyDescent="0.25">
      <c r="A56" s="138"/>
      <c r="B56" s="139"/>
      <c r="C56" s="26" t="s">
        <v>4205</v>
      </c>
      <c r="D56" s="26">
        <v>2308156</v>
      </c>
      <c r="E56" s="26" t="s">
        <v>4158</v>
      </c>
    </row>
    <row r="57" spans="1:5" ht="13.5" thickBot="1" x14ac:dyDescent="0.25">
      <c r="A57" s="138"/>
      <c r="B57" s="139"/>
      <c r="C57" s="26" t="s">
        <v>4206</v>
      </c>
      <c r="D57" s="26">
        <v>2308170</v>
      </c>
      <c r="E57" s="26" t="s">
        <v>4158</v>
      </c>
    </row>
    <row r="58" spans="1:5" ht="13.5" thickBot="1" x14ac:dyDescent="0.25">
      <c r="A58" s="138"/>
      <c r="B58" s="139"/>
      <c r="C58" s="26" t="s">
        <v>4207</v>
      </c>
      <c r="D58" s="26">
        <v>2308193</v>
      </c>
      <c r="E58" s="26" t="s">
        <v>4158</v>
      </c>
    </row>
    <row r="59" spans="1:5" ht="13.5" thickBot="1" x14ac:dyDescent="0.25">
      <c r="A59" s="138"/>
      <c r="B59" s="139"/>
      <c r="C59" s="26" t="s">
        <v>4208</v>
      </c>
      <c r="D59" s="26">
        <v>2308213</v>
      </c>
      <c r="E59" s="26" t="s">
        <v>4158</v>
      </c>
    </row>
    <row r="60" spans="1:5" ht="13.5" thickBot="1" x14ac:dyDescent="0.25">
      <c r="A60" s="138"/>
      <c r="B60" s="139"/>
      <c r="C60" s="26" t="s">
        <v>4209</v>
      </c>
      <c r="D60" s="26">
        <v>2308222</v>
      </c>
      <c r="E60" s="26" t="s">
        <v>4158</v>
      </c>
    </row>
    <row r="61" spans="1:5" ht="13.5" thickBot="1" x14ac:dyDescent="0.25">
      <c r="A61" s="138"/>
      <c r="B61" s="139"/>
      <c r="C61" s="26" t="s">
        <v>4210</v>
      </c>
      <c r="D61" s="26">
        <v>2308224</v>
      </c>
      <c r="E61" s="26" t="s">
        <v>4158</v>
      </c>
    </row>
    <row r="62" spans="1:5" ht="13.5" thickBot="1" x14ac:dyDescent="0.25">
      <c r="A62" s="138"/>
      <c r="B62" s="139"/>
      <c r="C62" s="26" t="s">
        <v>4211</v>
      </c>
      <c r="D62" s="26">
        <v>2308226</v>
      </c>
      <c r="E62" s="26" t="s">
        <v>4158</v>
      </c>
    </row>
    <row r="63" spans="1:5" ht="13.5" thickBot="1" x14ac:dyDescent="0.25">
      <c r="A63" s="138"/>
      <c r="B63" s="139"/>
      <c r="C63" s="26" t="s">
        <v>4212</v>
      </c>
      <c r="D63" s="26">
        <v>2308227</v>
      </c>
      <c r="E63" s="26" t="s">
        <v>4158</v>
      </c>
    </row>
    <row r="64" spans="1:5" ht="13.5" thickBot="1" x14ac:dyDescent="0.25">
      <c r="A64" s="138"/>
      <c r="B64" s="139"/>
      <c r="C64" s="26" t="s">
        <v>4213</v>
      </c>
      <c r="D64" s="26">
        <v>2308237</v>
      </c>
      <c r="E64" s="26" t="s">
        <v>4158</v>
      </c>
    </row>
    <row r="65" spans="1:5" ht="13.5" thickBot="1" x14ac:dyDescent="0.25">
      <c r="A65" s="138"/>
      <c r="B65" s="139"/>
      <c r="C65" s="26" t="s">
        <v>4214</v>
      </c>
      <c r="D65" s="26">
        <v>2308238</v>
      </c>
      <c r="E65" s="26" t="s">
        <v>4158</v>
      </c>
    </row>
    <row r="66" spans="1:5" ht="13.5" thickBot="1" x14ac:dyDescent="0.25">
      <c r="A66" s="138"/>
      <c r="B66" s="139"/>
      <c r="C66" s="26" t="s">
        <v>4215</v>
      </c>
      <c r="D66" s="26">
        <v>2308239</v>
      </c>
      <c r="E66" s="26" t="s">
        <v>4158</v>
      </c>
    </row>
    <row r="67" spans="1:5" ht="13.5" thickBot="1" x14ac:dyDescent="0.25">
      <c r="A67" s="138"/>
      <c r="B67" s="139"/>
      <c r="C67" s="26" t="s">
        <v>4216</v>
      </c>
      <c r="D67" s="26">
        <v>2308240</v>
      </c>
      <c r="E67" s="26" t="s">
        <v>4158</v>
      </c>
    </row>
    <row r="68" spans="1:5" ht="13.5" thickBot="1" x14ac:dyDescent="0.25">
      <c r="A68" s="138"/>
      <c r="B68" s="139"/>
      <c r="C68" s="26" t="s">
        <v>4217</v>
      </c>
      <c r="D68" s="26">
        <v>2308243</v>
      </c>
      <c r="E68" s="26" t="s">
        <v>4158</v>
      </c>
    </row>
    <row r="69" spans="1:5" ht="13.5" thickBot="1" x14ac:dyDescent="0.25">
      <c r="A69" s="138"/>
      <c r="B69" s="139"/>
      <c r="C69" s="26" t="s">
        <v>4218</v>
      </c>
      <c r="D69" s="26">
        <v>2308244</v>
      </c>
      <c r="E69" s="26" t="s">
        <v>4158</v>
      </c>
    </row>
    <row r="70" spans="1:5" ht="13.5" thickBot="1" x14ac:dyDescent="0.25">
      <c r="A70" s="138"/>
      <c r="B70" s="139"/>
      <c r="C70" s="26" t="s">
        <v>4219</v>
      </c>
      <c r="D70" s="26">
        <v>2308245</v>
      </c>
      <c r="E70" s="26" t="s">
        <v>4158</v>
      </c>
    </row>
    <row r="71" spans="1:5" ht="13.5" thickBot="1" x14ac:dyDescent="0.25">
      <c r="A71" s="138"/>
      <c r="B71" s="139"/>
      <c r="C71" s="26" t="s">
        <v>4220</v>
      </c>
      <c r="D71" s="26">
        <v>2308246</v>
      </c>
      <c r="E71" s="26" t="s">
        <v>4158</v>
      </c>
    </row>
    <row r="72" spans="1:5" ht="13.5" thickBot="1" x14ac:dyDescent="0.25">
      <c r="A72" s="138"/>
      <c r="B72" s="139"/>
      <c r="C72" s="26" t="s">
        <v>4221</v>
      </c>
      <c r="D72" s="26">
        <v>2308251</v>
      </c>
      <c r="E72" s="26" t="s">
        <v>4158</v>
      </c>
    </row>
    <row r="73" spans="1:5" ht="13.5" thickBot="1" x14ac:dyDescent="0.25">
      <c r="A73" s="138"/>
      <c r="B73" s="139"/>
      <c r="C73" s="26" t="s">
        <v>4222</v>
      </c>
      <c r="D73" s="26">
        <v>2308254</v>
      </c>
      <c r="E73" s="26" t="s">
        <v>4158</v>
      </c>
    </row>
    <row r="74" spans="1:5" ht="13.5" thickBot="1" x14ac:dyDescent="0.25">
      <c r="A74" s="138"/>
      <c r="B74" s="139"/>
      <c r="C74" s="26" t="s">
        <v>4223</v>
      </c>
      <c r="D74" s="26">
        <v>2308258</v>
      </c>
      <c r="E74" s="26" t="s">
        <v>4158</v>
      </c>
    </row>
    <row r="75" spans="1:5" ht="13.5" thickBot="1" x14ac:dyDescent="0.25">
      <c r="A75" s="138"/>
      <c r="B75" s="139"/>
      <c r="C75" s="26" t="s">
        <v>4224</v>
      </c>
      <c r="D75" s="26">
        <v>2308259</v>
      </c>
      <c r="E75" s="26" t="s">
        <v>4158</v>
      </c>
    </row>
    <row r="76" spans="1:5" ht="13.5" thickBot="1" x14ac:dyDescent="0.25">
      <c r="A76" s="138"/>
      <c r="B76" s="139"/>
      <c r="C76" s="26" t="s">
        <v>4225</v>
      </c>
      <c r="D76" s="26">
        <v>2308261</v>
      </c>
      <c r="E76" s="26" t="s">
        <v>4158</v>
      </c>
    </row>
    <row r="77" spans="1:5" ht="13.5" thickBot="1" x14ac:dyDescent="0.25">
      <c r="A77" s="138"/>
      <c r="B77" s="139"/>
      <c r="C77" s="26" t="s">
        <v>4226</v>
      </c>
      <c r="D77" s="26">
        <v>2308262</v>
      </c>
      <c r="E77" s="26" t="s">
        <v>4158</v>
      </c>
    </row>
    <row r="78" spans="1:5" ht="13.5" thickBot="1" x14ac:dyDescent="0.25">
      <c r="A78" s="138"/>
      <c r="B78" s="139"/>
      <c r="C78" s="26" t="s">
        <v>4227</v>
      </c>
      <c r="D78" s="26">
        <v>2308263</v>
      </c>
      <c r="E78" s="26" t="s">
        <v>4158</v>
      </c>
    </row>
    <row r="79" spans="1:5" ht="13.5" thickBot="1" x14ac:dyDescent="0.25">
      <c r="A79" s="138"/>
      <c r="B79" s="139"/>
      <c r="C79" s="26" t="s">
        <v>4228</v>
      </c>
      <c r="D79" s="26">
        <v>2308264</v>
      </c>
      <c r="E79" s="26" t="s">
        <v>4158</v>
      </c>
    </row>
    <row r="80" spans="1:5" ht="13.5" thickBot="1" x14ac:dyDescent="0.25">
      <c r="A80" s="138"/>
      <c r="B80" s="139"/>
      <c r="C80" s="26" t="s">
        <v>4229</v>
      </c>
      <c r="D80" s="26">
        <v>2308265</v>
      </c>
      <c r="E80" s="26" t="s">
        <v>4158</v>
      </c>
    </row>
    <row r="81" spans="1:5" ht="13.5" thickBot="1" x14ac:dyDescent="0.25">
      <c r="A81" s="138"/>
      <c r="B81" s="139"/>
      <c r="C81" s="26" t="s">
        <v>4230</v>
      </c>
      <c r="D81" s="26">
        <v>2314714</v>
      </c>
      <c r="E81" s="26" t="s">
        <v>4158</v>
      </c>
    </row>
    <row r="82" spans="1:5" ht="13.5" thickBot="1" x14ac:dyDescent="0.25">
      <c r="A82" s="138"/>
      <c r="B82" s="139"/>
      <c r="C82" s="26" t="s">
        <v>4231</v>
      </c>
      <c r="D82" s="26">
        <v>2314718</v>
      </c>
      <c r="E82" s="26" t="s">
        <v>4158</v>
      </c>
    </row>
    <row r="83" spans="1:5" ht="13.5" thickBot="1" x14ac:dyDescent="0.25">
      <c r="A83" s="138"/>
      <c r="B83" s="139"/>
      <c r="C83" s="26" t="s">
        <v>4232</v>
      </c>
      <c r="D83" s="26">
        <v>2314778</v>
      </c>
      <c r="E83" s="26" t="s">
        <v>4158</v>
      </c>
    </row>
    <row r="84" spans="1:5" ht="13.5" thickBot="1" x14ac:dyDescent="0.25">
      <c r="A84" s="138"/>
      <c r="B84" s="139"/>
      <c r="C84" s="26" t="s">
        <v>4233</v>
      </c>
      <c r="D84" s="26">
        <v>2314782</v>
      </c>
      <c r="E84" s="26" t="s">
        <v>4158</v>
      </c>
    </row>
    <row r="85" spans="1:5" ht="13.5" thickBot="1" x14ac:dyDescent="0.25">
      <c r="A85" s="138"/>
      <c r="B85" s="139"/>
      <c r="C85" s="26" t="s">
        <v>4234</v>
      </c>
      <c r="D85" s="26">
        <v>2314796</v>
      </c>
      <c r="E85" s="26" t="s">
        <v>4158</v>
      </c>
    </row>
    <row r="86" spans="1:5" ht="13.5" thickBot="1" x14ac:dyDescent="0.25">
      <c r="A86" s="138"/>
      <c r="B86" s="139"/>
      <c r="C86" s="26" t="s">
        <v>4235</v>
      </c>
      <c r="D86" s="26">
        <v>2314802</v>
      </c>
      <c r="E86" s="26" t="s">
        <v>4158</v>
      </c>
    </row>
    <row r="87" spans="1:5" ht="13.5" thickBot="1" x14ac:dyDescent="0.25">
      <c r="A87" s="138"/>
      <c r="B87" s="139"/>
      <c r="C87" s="26" t="s">
        <v>4236</v>
      </c>
      <c r="D87" s="26">
        <v>2314807</v>
      </c>
      <c r="E87" s="26" t="s">
        <v>4158</v>
      </c>
    </row>
    <row r="88" spans="1:5" ht="13.5" thickBot="1" x14ac:dyDescent="0.25">
      <c r="A88" s="138"/>
      <c r="B88" s="139"/>
      <c r="C88" s="26" t="s">
        <v>4237</v>
      </c>
      <c r="D88" s="26">
        <v>2314810</v>
      </c>
      <c r="E88" s="26" t="s">
        <v>4158</v>
      </c>
    </row>
    <row r="89" spans="1:5" ht="13.5" thickBot="1" x14ac:dyDescent="0.25">
      <c r="A89" s="138"/>
      <c r="B89" s="139"/>
      <c r="C89" s="26" t="s">
        <v>4238</v>
      </c>
      <c r="D89" s="26">
        <v>2314921</v>
      </c>
      <c r="E89" s="26" t="s">
        <v>4158</v>
      </c>
    </row>
    <row r="90" spans="1:5" ht="13.5" thickBot="1" x14ac:dyDescent="0.25">
      <c r="A90" s="138"/>
      <c r="B90" s="139"/>
      <c r="C90" s="26" t="s">
        <v>4239</v>
      </c>
      <c r="D90" s="26">
        <v>2314926</v>
      </c>
      <c r="E90" s="26" t="s">
        <v>4158</v>
      </c>
    </row>
    <row r="91" spans="1:5" ht="13.5" thickBot="1" x14ac:dyDescent="0.25">
      <c r="A91" s="138"/>
      <c r="B91" s="139"/>
      <c r="C91" s="26" t="s">
        <v>4240</v>
      </c>
      <c r="D91" s="26">
        <v>2314941</v>
      </c>
      <c r="E91" s="26" t="s">
        <v>4158</v>
      </c>
    </row>
    <row r="92" spans="1:5" ht="13.5" thickBot="1" x14ac:dyDescent="0.25">
      <c r="A92" s="151"/>
      <c r="B92" s="149"/>
      <c r="C92" s="26" t="s">
        <v>4241</v>
      </c>
      <c r="D92" s="26">
        <v>2314951</v>
      </c>
      <c r="E92" s="26" t="s">
        <v>4158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8:B8"/>
    <mergeCell ref="A9:B92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C271-55B3-4BEC-BDF2-C154DD3CA8FF}">
  <sheetPr codeName="Foglio6">
    <pageSetUpPr fitToPage="1"/>
  </sheetPr>
  <dimension ref="A1:J74"/>
  <sheetViews>
    <sheetView view="pageBreakPreview" zoomScale="80" zoomScaleNormal="80" zoomScaleSheetLayoutView="80" workbookViewId="0">
      <pane xSplit="4" ySplit="1" topLeftCell="E62" activePane="bottomRight" state="frozen"/>
      <selection pane="topRight" activeCell="E1" sqref="E1"/>
      <selection pane="bottomLeft" activeCell="A2" sqref="A2"/>
      <selection pane="bottomRight" activeCell="H16" sqref="H16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32" customWidth="1"/>
    <col min="7" max="7" width="28.7109375" customWidth="1"/>
    <col min="8" max="8" width="30.42578125" customWidth="1"/>
    <col min="9" max="9" width="26" customWidth="1"/>
    <col min="10" max="10" width="17.28515625" customWidth="1"/>
    <col min="11" max="11" width="18.85546875" customWidth="1"/>
    <col min="12" max="12" width="31.5703125" customWidth="1"/>
    <col min="13" max="13" width="22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2</v>
      </c>
      <c r="B2" s="132" t="s">
        <v>62</v>
      </c>
      <c r="C2" s="122" t="s">
        <v>1</v>
      </c>
      <c r="D2" s="123" t="s">
        <v>14</v>
      </c>
      <c r="E2" s="118">
        <v>21652</v>
      </c>
      <c r="F2" s="125">
        <v>7469940</v>
      </c>
      <c r="G2" s="5">
        <v>1</v>
      </c>
      <c r="H2" s="11" t="s">
        <v>38</v>
      </c>
      <c r="I2" s="5" t="s">
        <v>295</v>
      </c>
      <c r="J2" s="6">
        <v>270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39</v>
      </c>
      <c r="I3" s="5" t="s">
        <v>404</v>
      </c>
      <c r="J3" s="9">
        <v>237.5</v>
      </c>
    </row>
    <row r="4" spans="1:10" ht="20.100000000000001" customHeight="1" x14ac:dyDescent="0.2">
      <c r="A4" s="123"/>
      <c r="B4" s="133"/>
      <c r="C4" s="122"/>
      <c r="D4" s="123"/>
      <c r="E4" s="120"/>
      <c r="F4" s="125"/>
      <c r="G4" s="5">
        <v>3</v>
      </c>
      <c r="H4" s="11" t="s">
        <v>40</v>
      </c>
      <c r="I4" s="14" t="s">
        <v>622</v>
      </c>
      <c r="J4" s="9">
        <v>240</v>
      </c>
    </row>
    <row r="5" spans="1:10" ht="20.100000000000001" customHeight="1" x14ac:dyDescent="0.2">
      <c r="A5" s="123"/>
      <c r="B5" s="134"/>
      <c r="C5" s="122"/>
      <c r="D5" s="123"/>
      <c r="E5" s="119"/>
      <c r="F5" s="125"/>
      <c r="G5" s="5">
        <v>4</v>
      </c>
      <c r="H5" s="11" t="s">
        <v>41</v>
      </c>
      <c r="I5" s="5" t="s">
        <v>539</v>
      </c>
      <c r="J5" s="9">
        <v>198</v>
      </c>
    </row>
    <row r="8" spans="1:10" ht="13.5" thickBot="1" x14ac:dyDescent="0.25"/>
    <row r="9" spans="1:10" x14ac:dyDescent="0.2">
      <c r="A9" s="17" t="s">
        <v>34</v>
      </c>
      <c r="B9" s="100"/>
      <c r="C9" s="27" t="s">
        <v>87</v>
      </c>
      <c r="D9" s="27" t="s">
        <v>88</v>
      </c>
      <c r="E9" s="17" t="s">
        <v>89</v>
      </c>
      <c r="F9" s="17" t="s">
        <v>405</v>
      </c>
      <c r="G9" s="17" t="s">
        <v>406</v>
      </c>
    </row>
    <row r="10" spans="1:10" ht="13.15" customHeight="1" x14ac:dyDescent="0.2">
      <c r="A10" s="59" t="s">
        <v>404</v>
      </c>
      <c r="B10" s="59"/>
      <c r="C10" s="29" t="s">
        <v>407</v>
      </c>
      <c r="D10" s="29" t="s">
        <v>408</v>
      </c>
      <c r="E10" s="29" t="s">
        <v>409</v>
      </c>
      <c r="F10" s="29" t="s">
        <v>410</v>
      </c>
      <c r="G10" s="1">
        <v>1</v>
      </c>
    </row>
    <row r="11" spans="1:10" ht="13.15" customHeight="1" x14ac:dyDescent="0.2">
      <c r="A11" s="59"/>
      <c r="B11" s="59"/>
      <c r="C11" s="29" t="s">
        <v>411</v>
      </c>
      <c r="D11" s="29" t="s">
        <v>408</v>
      </c>
      <c r="E11" s="29" t="s">
        <v>409</v>
      </c>
      <c r="F11" s="29" t="s">
        <v>412</v>
      </c>
      <c r="G11" s="1">
        <v>1</v>
      </c>
    </row>
    <row r="12" spans="1:10" ht="13.15" customHeight="1" x14ac:dyDescent="0.2">
      <c r="A12" s="59"/>
      <c r="B12" s="59"/>
      <c r="C12" s="29" t="s">
        <v>413</v>
      </c>
      <c r="D12" s="29" t="s">
        <v>408</v>
      </c>
      <c r="E12" s="29" t="s">
        <v>409</v>
      </c>
      <c r="F12" s="29" t="s">
        <v>414</v>
      </c>
      <c r="G12" s="1">
        <v>1</v>
      </c>
    </row>
    <row r="13" spans="1:10" ht="13.15" customHeight="1" x14ac:dyDescent="0.2">
      <c r="A13" s="59"/>
      <c r="B13" s="59"/>
      <c r="C13" s="29" t="s">
        <v>415</v>
      </c>
      <c r="D13" s="29" t="s">
        <v>408</v>
      </c>
      <c r="E13" s="29" t="s">
        <v>409</v>
      </c>
      <c r="F13" s="29" t="s">
        <v>416</v>
      </c>
      <c r="G13" s="1">
        <v>1</v>
      </c>
    </row>
    <row r="14" spans="1:10" ht="13.15" customHeight="1" x14ac:dyDescent="0.2">
      <c r="A14" s="59"/>
      <c r="B14" s="59"/>
      <c r="C14" s="29" t="s">
        <v>417</v>
      </c>
      <c r="D14" s="29" t="s">
        <v>408</v>
      </c>
      <c r="E14" s="29" t="s">
        <v>409</v>
      </c>
      <c r="F14" s="29" t="s">
        <v>418</v>
      </c>
      <c r="G14" s="1">
        <v>1</v>
      </c>
    </row>
    <row r="15" spans="1:10" ht="13.15" customHeight="1" x14ac:dyDescent="0.2">
      <c r="A15" s="59"/>
      <c r="B15" s="59"/>
      <c r="C15" s="29" t="s">
        <v>419</v>
      </c>
      <c r="D15" s="29" t="s">
        <v>408</v>
      </c>
      <c r="E15" s="29" t="s">
        <v>409</v>
      </c>
      <c r="F15" s="29" t="s">
        <v>420</v>
      </c>
      <c r="G15" s="1">
        <v>1</v>
      </c>
    </row>
    <row r="16" spans="1:10" ht="13.15" customHeight="1" x14ac:dyDescent="0.2">
      <c r="A16" s="59"/>
      <c r="B16" s="59"/>
      <c r="C16" s="29" t="s">
        <v>421</v>
      </c>
      <c r="D16" s="29" t="s">
        <v>408</v>
      </c>
      <c r="E16" s="29" t="s">
        <v>409</v>
      </c>
      <c r="F16" s="29" t="s">
        <v>422</v>
      </c>
      <c r="G16" s="1">
        <v>1</v>
      </c>
    </row>
    <row r="17" spans="1:7" ht="13.15" customHeight="1" x14ac:dyDescent="0.2">
      <c r="A17" s="59"/>
      <c r="B17" s="59"/>
      <c r="C17" s="29" t="s">
        <v>423</v>
      </c>
      <c r="D17" s="29" t="s">
        <v>408</v>
      </c>
      <c r="E17" s="29" t="s">
        <v>409</v>
      </c>
      <c r="F17" s="29" t="s">
        <v>424</v>
      </c>
      <c r="G17" s="1">
        <v>1</v>
      </c>
    </row>
    <row r="18" spans="1:7" ht="13.15" customHeight="1" x14ac:dyDescent="0.2">
      <c r="A18" s="59"/>
      <c r="B18" s="59"/>
      <c r="C18" s="29" t="s">
        <v>425</v>
      </c>
      <c r="D18" s="29" t="s">
        <v>408</v>
      </c>
      <c r="E18" s="29" t="s">
        <v>409</v>
      </c>
      <c r="F18" s="29" t="s">
        <v>426</v>
      </c>
      <c r="G18" s="1">
        <v>1</v>
      </c>
    </row>
    <row r="19" spans="1:7" ht="13.15" customHeight="1" x14ac:dyDescent="0.2">
      <c r="A19" s="59"/>
      <c r="B19" s="59"/>
      <c r="C19" s="29" t="s">
        <v>427</v>
      </c>
      <c r="D19" s="29" t="s">
        <v>408</v>
      </c>
      <c r="E19" s="29" t="s">
        <v>409</v>
      </c>
      <c r="F19" s="29" t="s">
        <v>428</v>
      </c>
      <c r="G19" s="1">
        <v>1</v>
      </c>
    </row>
    <row r="20" spans="1:7" ht="13.15" customHeight="1" x14ac:dyDescent="0.2">
      <c r="A20" s="59"/>
      <c r="B20" s="59"/>
      <c r="C20" s="29" t="s">
        <v>429</v>
      </c>
      <c r="D20" s="29" t="s">
        <v>408</v>
      </c>
      <c r="E20" s="29" t="s">
        <v>409</v>
      </c>
      <c r="F20" s="29" t="s">
        <v>430</v>
      </c>
      <c r="G20" s="1">
        <v>1</v>
      </c>
    </row>
    <row r="21" spans="1:7" ht="13.15" customHeight="1" x14ac:dyDescent="0.2">
      <c r="A21" s="59"/>
      <c r="B21" s="59"/>
      <c r="C21" s="29" t="s">
        <v>431</v>
      </c>
      <c r="D21" s="29" t="s">
        <v>408</v>
      </c>
      <c r="E21" s="29" t="s">
        <v>409</v>
      </c>
      <c r="F21" s="29" t="s">
        <v>432</v>
      </c>
      <c r="G21" s="1">
        <v>1</v>
      </c>
    </row>
    <row r="22" spans="1:7" ht="13.15" customHeight="1" x14ac:dyDescent="0.2">
      <c r="A22" s="59"/>
      <c r="B22" s="59"/>
      <c r="C22" s="29" t="s">
        <v>433</v>
      </c>
      <c r="D22" s="29" t="s">
        <v>408</v>
      </c>
      <c r="E22" s="29" t="s">
        <v>409</v>
      </c>
      <c r="F22" s="29" t="s">
        <v>434</v>
      </c>
      <c r="G22" s="1">
        <v>1</v>
      </c>
    </row>
    <row r="23" spans="1:7" ht="13.15" customHeight="1" x14ac:dyDescent="0.2">
      <c r="A23" s="59"/>
      <c r="B23" s="59"/>
      <c r="C23" s="29" t="s">
        <v>435</v>
      </c>
      <c r="D23" s="29" t="s">
        <v>408</v>
      </c>
      <c r="E23" s="29" t="s">
        <v>409</v>
      </c>
      <c r="F23" s="29" t="s">
        <v>436</v>
      </c>
      <c r="G23" s="1">
        <v>1</v>
      </c>
    </row>
    <row r="24" spans="1:7" ht="13.15" customHeight="1" x14ac:dyDescent="0.2">
      <c r="A24" s="59"/>
      <c r="B24" s="59"/>
      <c r="C24" s="29" t="s">
        <v>437</v>
      </c>
      <c r="D24" s="29" t="s">
        <v>408</v>
      </c>
      <c r="E24" s="29" t="s">
        <v>409</v>
      </c>
      <c r="F24" s="29" t="s">
        <v>438</v>
      </c>
      <c r="G24" s="1">
        <v>1</v>
      </c>
    </row>
    <row r="25" spans="1:7" ht="13.15" customHeight="1" x14ac:dyDescent="0.2">
      <c r="A25" s="59"/>
      <c r="B25" s="59"/>
      <c r="C25" s="29" t="s">
        <v>439</v>
      </c>
      <c r="D25" s="29" t="s">
        <v>408</v>
      </c>
      <c r="E25" s="29" t="s">
        <v>409</v>
      </c>
      <c r="F25" s="29" t="s">
        <v>440</v>
      </c>
      <c r="G25" s="1">
        <v>1</v>
      </c>
    </row>
    <row r="26" spans="1:7" ht="13.15" customHeight="1" x14ac:dyDescent="0.2">
      <c r="A26" s="59"/>
      <c r="B26" s="59"/>
      <c r="C26" s="29" t="s">
        <v>441</v>
      </c>
      <c r="D26" s="29" t="s">
        <v>408</v>
      </c>
      <c r="E26" s="29" t="s">
        <v>409</v>
      </c>
      <c r="F26" s="29" t="s">
        <v>442</v>
      </c>
      <c r="G26" s="1">
        <v>1</v>
      </c>
    </row>
    <row r="27" spans="1:7" ht="13.15" customHeight="1" x14ac:dyDescent="0.2">
      <c r="A27" s="59"/>
      <c r="B27" s="59"/>
      <c r="C27" s="29" t="s">
        <v>443</v>
      </c>
      <c r="D27" s="29" t="s">
        <v>408</v>
      </c>
      <c r="E27" s="29" t="s">
        <v>409</v>
      </c>
      <c r="F27" s="29" t="s">
        <v>444</v>
      </c>
      <c r="G27" s="1">
        <v>1</v>
      </c>
    </row>
    <row r="28" spans="1:7" ht="13.15" customHeight="1" x14ac:dyDescent="0.2">
      <c r="A28" s="59"/>
      <c r="B28" s="59"/>
      <c r="C28" s="29" t="s">
        <v>445</v>
      </c>
      <c r="D28" s="29" t="s">
        <v>408</v>
      </c>
      <c r="E28" s="29" t="s">
        <v>409</v>
      </c>
      <c r="F28" s="29" t="s">
        <v>446</v>
      </c>
      <c r="G28" s="1">
        <v>1</v>
      </c>
    </row>
    <row r="29" spans="1:7" ht="13.15" customHeight="1" x14ac:dyDescent="0.2">
      <c r="A29" s="59"/>
      <c r="B29" s="59"/>
      <c r="C29" s="29" t="s">
        <v>447</v>
      </c>
      <c r="D29" s="29" t="s">
        <v>408</v>
      </c>
      <c r="E29" s="29" t="s">
        <v>409</v>
      </c>
      <c r="F29" s="29" t="s">
        <v>448</v>
      </c>
      <c r="G29" s="1">
        <v>1</v>
      </c>
    </row>
    <row r="30" spans="1:7" ht="13.15" customHeight="1" x14ac:dyDescent="0.2">
      <c r="A30" s="59"/>
      <c r="B30" s="59"/>
      <c r="C30" s="29" t="s">
        <v>449</v>
      </c>
      <c r="D30" s="29" t="s">
        <v>408</v>
      </c>
      <c r="E30" s="29" t="s">
        <v>409</v>
      </c>
      <c r="F30" s="29" t="s">
        <v>450</v>
      </c>
      <c r="G30" s="1">
        <v>1</v>
      </c>
    </row>
    <row r="31" spans="1:7" ht="13.15" customHeight="1" x14ac:dyDescent="0.2">
      <c r="A31" s="59"/>
      <c r="B31" s="59"/>
      <c r="C31" s="29" t="s">
        <v>451</v>
      </c>
      <c r="D31" s="29" t="s">
        <v>408</v>
      </c>
      <c r="E31" s="29" t="s">
        <v>409</v>
      </c>
      <c r="F31" s="29" t="s">
        <v>452</v>
      </c>
      <c r="G31" s="1">
        <v>1</v>
      </c>
    </row>
    <row r="32" spans="1:7" ht="13.15" customHeight="1" x14ac:dyDescent="0.2">
      <c r="A32" s="59"/>
      <c r="B32" s="59"/>
      <c r="C32" s="29" t="s">
        <v>453</v>
      </c>
      <c r="D32" s="29" t="s">
        <v>408</v>
      </c>
      <c r="E32" s="29" t="s">
        <v>409</v>
      </c>
      <c r="F32" s="29" t="s">
        <v>454</v>
      </c>
      <c r="G32" s="1">
        <v>1</v>
      </c>
    </row>
    <row r="33" spans="1:7" ht="13.15" customHeight="1" x14ac:dyDescent="0.2">
      <c r="A33" s="59"/>
      <c r="B33" s="59"/>
      <c r="C33" s="29" t="s">
        <v>455</v>
      </c>
      <c r="D33" s="29" t="s">
        <v>408</v>
      </c>
      <c r="E33" s="29" t="s">
        <v>409</v>
      </c>
      <c r="F33" s="29" t="s">
        <v>456</v>
      </c>
      <c r="G33" s="1">
        <v>1</v>
      </c>
    </row>
    <row r="34" spans="1:7" ht="13.15" customHeight="1" x14ac:dyDescent="0.2">
      <c r="A34" s="59"/>
      <c r="B34" s="59"/>
      <c r="C34" s="29" t="s">
        <v>457</v>
      </c>
      <c r="D34" s="29" t="s">
        <v>408</v>
      </c>
      <c r="E34" s="29" t="s">
        <v>409</v>
      </c>
      <c r="F34" s="29" t="s">
        <v>458</v>
      </c>
      <c r="G34" s="1">
        <v>1</v>
      </c>
    </row>
    <row r="35" spans="1:7" ht="13.15" customHeight="1" x14ac:dyDescent="0.2">
      <c r="A35" s="59"/>
      <c r="B35" s="59"/>
      <c r="C35" s="29" t="s">
        <v>459</v>
      </c>
      <c r="D35" s="29" t="s">
        <v>408</v>
      </c>
      <c r="E35" s="29" t="s">
        <v>409</v>
      </c>
      <c r="F35" s="29" t="s">
        <v>460</v>
      </c>
      <c r="G35" s="1">
        <v>1</v>
      </c>
    </row>
    <row r="36" spans="1:7" ht="13.15" customHeight="1" x14ac:dyDescent="0.2">
      <c r="A36" s="59"/>
      <c r="B36" s="59"/>
      <c r="C36" s="29" t="s">
        <v>461</v>
      </c>
      <c r="D36" s="29" t="s">
        <v>408</v>
      </c>
      <c r="E36" s="29" t="s">
        <v>409</v>
      </c>
      <c r="F36" s="29" t="s">
        <v>462</v>
      </c>
      <c r="G36" s="1">
        <v>1</v>
      </c>
    </row>
    <row r="37" spans="1:7" ht="13.15" customHeight="1" x14ac:dyDescent="0.2">
      <c r="A37" s="59"/>
      <c r="B37" s="59"/>
      <c r="C37" s="29" t="s">
        <v>463</v>
      </c>
      <c r="D37" s="29" t="s">
        <v>408</v>
      </c>
      <c r="E37" s="29" t="s">
        <v>409</v>
      </c>
      <c r="F37" s="29" t="s">
        <v>464</v>
      </c>
      <c r="G37" s="1">
        <v>1</v>
      </c>
    </row>
    <row r="38" spans="1:7" ht="13.15" customHeight="1" x14ac:dyDescent="0.2">
      <c r="A38" s="59"/>
      <c r="B38" s="59"/>
      <c r="C38" s="29" t="s">
        <v>465</v>
      </c>
      <c r="D38" s="29" t="s">
        <v>408</v>
      </c>
      <c r="E38" s="29" t="s">
        <v>409</v>
      </c>
      <c r="F38" s="29" t="s">
        <v>466</v>
      </c>
      <c r="G38" s="1">
        <v>1</v>
      </c>
    </row>
    <row r="39" spans="1:7" ht="13.15" customHeight="1" x14ac:dyDescent="0.2">
      <c r="A39" s="59"/>
      <c r="B39" s="59"/>
      <c r="C39" s="29" t="s">
        <v>467</v>
      </c>
      <c r="D39" s="29" t="s">
        <v>408</v>
      </c>
      <c r="E39" s="29" t="s">
        <v>409</v>
      </c>
      <c r="F39" s="29" t="s">
        <v>468</v>
      </c>
      <c r="G39" s="1">
        <v>1</v>
      </c>
    </row>
    <row r="40" spans="1:7" ht="13.15" customHeight="1" x14ac:dyDescent="0.2">
      <c r="A40" s="59"/>
      <c r="B40" s="59"/>
      <c r="C40" s="29" t="s">
        <v>469</v>
      </c>
      <c r="D40" s="29" t="s">
        <v>408</v>
      </c>
      <c r="E40" s="29" t="s">
        <v>409</v>
      </c>
      <c r="F40" s="29" t="s">
        <v>470</v>
      </c>
      <c r="G40" s="1">
        <v>1</v>
      </c>
    </row>
    <row r="41" spans="1:7" ht="13.15" customHeight="1" x14ac:dyDescent="0.2">
      <c r="A41" s="59"/>
      <c r="B41" s="59"/>
      <c r="C41" s="29" t="s">
        <v>471</v>
      </c>
      <c r="D41" s="29" t="s">
        <v>408</v>
      </c>
      <c r="E41" s="29" t="s">
        <v>409</v>
      </c>
      <c r="F41" s="29" t="s">
        <v>472</v>
      </c>
      <c r="G41" s="1">
        <v>1</v>
      </c>
    </row>
    <row r="42" spans="1:7" ht="13.15" customHeight="1" x14ac:dyDescent="0.2">
      <c r="A42" s="59"/>
      <c r="B42" s="59"/>
      <c r="C42" s="29" t="s">
        <v>473</v>
      </c>
      <c r="D42" s="29" t="s">
        <v>408</v>
      </c>
      <c r="E42" s="29" t="s">
        <v>409</v>
      </c>
      <c r="F42" s="29" t="s">
        <v>474</v>
      </c>
      <c r="G42" s="1">
        <v>1</v>
      </c>
    </row>
    <row r="43" spans="1:7" ht="13.15" customHeight="1" x14ac:dyDescent="0.2">
      <c r="A43" s="59"/>
      <c r="B43" s="59"/>
      <c r="C43" s="29" t="s">
        <v>475</v>
      </c>
      <c r="D43" s="29" t="s">
        <v>408</v>
      </c>
      <c r="E43" s="29" t="s">
        <v>409</v>
      </c>
      <c r="F43" s="29" t="s">
        <v>476</v>
      </c>
      <c r="G43" s="1">
        <v>1</v>
      </c>
    </row>
    <row r="44" spans="1:7" ht="13.15" customHeight="1" x14ac:dyDescent="0.2">
      <c r="A44" s="59"/>
      <c r="B44" s="59"/>
      <c r="C44" s="29" t="s">
        <v>477</v>
      </c>
      <c r="D44" s="29" t="s">
        <v>408</v>
      </c>
      <c r="E44" s="29" t="s">
        <v>409</v>
      </c>
      <c r="F44" s="29" t="s">
        <v>478</v>
      </c>
      <c r="G44" s="1">
        <v>1</v>
      </c>
    </row>
    <row r="45" spans="1:7" ht="13.15" customHeight="1" x14ac:dyDescent="0.2">
      <c r="A45" s="59"/>
      <c r="B45" s="59"/>
      <c r="C45" s="29" t="s">
        <v>479</v>
      </c>
      <c r="D45" s="29" t="s">
        <v>408</v>
      </c>
      <c r="E45" s="29" t="s">
        <v>409</v>
      </c>
      <c r="F45" s="29" t="s">
        <v>480</v>
      </c>
      <c r="G45" s="1">
        <v>1</v>
      </c>
    </row>
    <row r="46" spans="1:7" ht="13.15" customHeight="1" x14ac:dyDescent="0.2">
      <c r="A46" s="59"/>
      <c r="B46" s="59"/>
      <c r="C46" s="29" t="s">
        <v>481</v>
      </c>
      <c r="D46" s="29" t="s">
        <v>408</v>
      </c>
      <c r="E46" s="29" t="s">
        <v>409</v>
      </c>
      <c r="F46" s="29" t="s">
        <v>482</v>
      </c>
      <c r="G46" s="1">
        <v>1</v>
      </c>
    </row>
    <row r="47" spans="1:7" ht="13.15" customHeight="1" x14ac:dyDescent="0.2">
      <c r="A47" s="59"/>
      <c r="B47" s="59"/>
      <c r="C47" s="29" t="s">
        <v>483</v>
      </c>
      <c r="D47" s="29" t="s">
        <v>408</v>
      </c>
      <c r="E47" s="29" t="s">
        <v>409</v>
      </c>
      <c r="F47" s="29" t="s">
        <v>484</v>
      </c>
      <c r="G47" s="1">
        <v>1</v>
      </c>
    </row>
    <row r="48" spans="1:7" ht="13.15" customHeight="1" x14ac:dyDescent="0.2">
      <c r="A48" s="59"/>
      <c r="B48" s="59"/>
      <c r="C48" s="29" t="s">
        <v>485</v>
      </c>
      <c r="D48" s="29" t="s">
        <v>408</v>
      </c>
      <c r="E48" s="29" t="s">
        <v>409</v>
      </c>
      <c r="F48" s="29" t="s">
        <v>486</v>
      </c>
      <c r="G48" s="1">
        <v>1</v>
      </c>
    </row>
    <row r="49" spans="1:7" ht="13.15" customHeight="1" x14ac:dyDescent="0.2">
      <c r="A49" s="59"/>
      <c r="B49" s="59"/>
      <c r="C49" s="29" t="s">
        <v>487</v>
      </c>
      <c r="D49" s="29" t="s">
        <v>408</v>
      </c>
      <c r="E49" s="29" t="s">
        <v>409</v>
      </c>
      <c r="F49" s="29" t="s">
        <v>488</v>
      </c>
      <c r="G49" s="1">
        <v>1</v>
      </c>
    </row>
    <row r="50" spans="1:7" ht="13.15" customHeight="1" x14ac:dyDescent="0.2">
      <c r="A50" s="59"/>
      <c r="B50" s="59"/>
      <c r="C50" s="29" t="s">
        <v>489</v>
      </c>
      <c r="D50" s="29" t="s">
        <v>408</v>
      </c>
      <c r="E50" s="29" t="s">
        <v>409</v>
      </c>
      <c r="F50" s="29" t="s">
        <v>490</v>
      </c>
      <c r="G50" s="1">
        <v>1</v>
      </c>
    </row>
    <row r="51" spans="1:7" ht="13.15" customHeight="1" x14ac:dyDescent="0.2">
      <c r="A51" s="59"/>
      <c r="B51" s="59"/>
      <c r="C51" s="29" t="s">
        <v>491</v>
      </c>
      <c r="D51" s="29" t="s">
        <v>408</v>
      </c>
      <c r="E51" s="29" t="s">
        <v>409</v>
      </c>
      <c r="F51" s="29" t="s">
        <v>492</v>
      </c>
      <c r="G51" s="1">
        <v>1</v>
      </c>
    </row>
    <row r="52" spans="1:7" ht="13.15" customHeight="1" x14ac:dyDescent="0.2">
      <c r="A52" s="59"/>
      <c r="B52" s="59"/>
      <c r="C52" s="29" t="s">
        <v>493</v>
      </c>
      <c r="D52" s="29" t="s">
        <v>408</v>
      </c>
      <c r="E52" s="29" t="s">
        <v>409</v>
      </c>
      <c r="F52" s="29" t="s">
        <v>494</v>
      </c>
      <c r="G52" s="1">
        <v>1</v>
      </c>
    </row>
    <row r="53" spans="1:7" ht="13.15" customHeight="1" x14ac:dyDescent="0.2">
      <c r="A53" s="59"/>
      <c r="B53" s="59"/>
      <c r="C53" s="29" t="s">
        <v>495</v>
      </c>
      <c r="D53" s="29" t="s">
        <v>408</v>
      </c>
      <c r="E53" s="29" t="s">
        <v>409</v>
      </c>
      <c r="F53" s="29" t="s">
        <v>496</v>
      </c>
      <c r="G53" s="1">
        <v>1</v>
      </c>
    </row>
    <row r="54" spans="1:7" ht="13.15" customHeight="1" x14ac:dyDescent="0.2">
      <c r="A54" s="59"/>
      <c r="B54" s="59"/>
      <c r="C54" s="29" t="s">
        <v>497</v>
      </c>
      <c r="D54" s="29" t="s">
        <v>408</v>
      </c>
      <c r="E54" s="29" t="s">
        <v>409</v>
      </c>
      <c r="F54" s="29" t="s">
        <v>498</v>
      </c>
      <c r="G54" s="1">
        <v>1</v>
      </c>
    </row>
    <row r="55" spans="1:7" ht="13.15" customHeight="1" x14ac:dyDescent="0.2">
      <c r="A55" s="59"/>
      <c r="B55" s="59"/>
      <c r="C55" s="29" t="s">
        <v>499</v>
      </c>
      <c r="D55" s="29" t="s">
        <v>408</v>
      </c>
      <c r="E55" s="29" t="s">
        <v>409</v>
      </c>
      <c r="F55" s="29" t="s">
        <v>500</v>
      </c>
      <c r="G55" s="1">
        <v>1</v>
      </c>
    </row>
    <row r="56" spans="1:7" ht="13.15" customHeight="1" x14ac:dyDescent="0.2">
      <c r="A56" s="59"/>
      <c r="B56" s="59"/>
      <c r="C56" s="29" t="s">
        <v>501</v>
      </c>
      <c r="D56" s="29" t="s">
        <v>408</v>
      </c>
      <c r="E56" s="29" t="s">
        <v>409</v>
      </c>
      <c r="F56" s="29" t="s">
        <v>502</v>
      </c>
      <c r="G56" s="1">
        <v>1</v>
      </c>
    </row>
    <row r="57" spans="1:7" ht="13.15" customHeight="1" x14ac:dyDescent="0.2">
      <c r="A57" s="59"/>
      <c r="B57" s="59"/>
      <c r="C57" s="29" t="s">
        <v>503</v>
      </c>
      <c r="D57" s="29" t="s">
        <v>408</v>
      </c>
      <c r="E57" s="29" t="s">
        <v>409</v>
      </c>
      <c r="F57" s="29" t="s">
        <v>504</v>
      </c>
      <c r="G57" s="1">
        <v>1</v>
      </c>
    </row>
    <row r="58" spans="1:7" ht="13.15" customHeight="1" x14ac:dyDescent="0.2">
      <c r="A58" s="59"/>
      <c r="B58" s="59"/>
      <c r="C58" s="29" t="s">
        <v>505</v>
      </c>
      <c r="D58" s="29" t="s">
        <v>408</v>
      </c>
      <c r="E58" s="29" t="s">
        <v>409</v>
      </c>
      <c r="F58" s="29" t="s">
        <v>506</v>
      </c>
      <c r="G58" s="1">
        <v>1</v>
      </c>
    </row>
    <row r="59" spans="1:7" ht="13.15" customHeight="1" x14ac:dyDescent="0.2">
      <c r="A59" s="59"/>
      <c r="B59" s="59"/>
      <c r="C59" s="29" t="s">
        <v>507</v>
      </c>
      <c r="D59" s="29" t="s">
        <v>408</v>
      </c>
      <c r="E59" s="29" t="s">
        <v>409</v>
      </c>
      <c r="F59" s="29" t="s">
        <v>508</v>
      </c>
      <c r="G59" s="1">
        <v>1</v>
      </c>
    </row>
    <row r="60" spans="1:7" ht="13.15" customHeight="1" x14ac:dyDescent="0.2">
      <c r="A60" s="59"/>
      <c r="B60" s="59"/>
      <c r="C60" s="29" t="s">
        <v>509</v>
      </c>
      <c r="D60" s="29" t="s">
        <v>408</v>
      </c>
      <c r="E60" s="29" t="s">
        <v>409</v>
      </c>
      <c r="F60" s="29" t="s">
        <v>510</v>
      </c>
      <c r="G60" s="1">
        <v>1</v>
      </c>
    </row>
    <row r="61" spans="1:7" ht="13.15" customHeight="1" x14ac:dyDescent="0.2">
      <c r="A61" s="59"/>
      <c r="B61" s="59"/>
      <c r="C61" s="29" t="s">
        <v>511</v>
      </c>
      <c r="D61" s="29" t="s">
        <v>408</v>
      </c>
      <c r="E61" s="29" t="s">
        <v>409</v>
      </c>
      <c r="F61" s="29" t="s">
        <v>512</v>
      </c>
      <c r="G61" s="1">
        <v>1</v>
      </c>
    </row>
    <row r="62" spans="1:7" ht="13.15" customHeight="1" x14ac:dyDescent="0.2">
      <c r="A62" s="59"/>
      <c r="B62" s="59"/>
      <c r="C62" s="29" t="s">
        <v>513</v>
      </c>
      <c r="D62" s="29" t="s">
        <v>408</v>
      </c>
      <c r="E62" s="29" t="s">
        <v>409</v>
      </c>
      <c r="F62" s="29" t="s">
        <v>514</v>
      </c>
      <c r="G62" s="1">
        <v>1</v>
      </c>
    </row>
    <row r="63" spans="1:7" ht="13.15" customHeight="1" x14ac:dyDescent="0.2">
      <c r="A63" s="59"/>
      <c r="B63" s="59"/>
      <c r="C63" s="29" t="s">
        <v>515</v>
      </c>
      <c r="D63" s="29" t="s">
        <v>408</v>
      </c>
      <c r="E63" s="29" t="s">
        <v>409</v>
      </c>
      <c r="F63" s="29" t="s">
        <v>516</v>
      </c>
      <c r="G63" s="1">
        <v>1</v>
      </c>
    </row>
    <row r="64" spans="1:7" ht="13.15" customHeight="1" x14ac:dyDescent="0.2">
      <c r="A64" s="59"/>
      <c r="B64" s="59"/>
      <c r="C64" s="29" t="s">
        <v>517</v>
      </c>
      <c r="D64" s="29" t="s">
        <v>408</v>
      </c>
      <c r="E64" s="29" t="s">
        <v>409</v>
      </c>
      <c r="F64" s="29" t="s">
        <v>518</v>
      </c>
      <c r="G64" s="1">
        <v>1</v>
      </c>
    </row>
    <row r="65" spans="1:7" ht="13.15" customHeight="1" x14ac:dyDescent="0.2">
      <c r="A65" s="59"/>
      <c r="B65" s="59"/>
      <c r="C65" s="29" t="s">
        <v>519</v>
      </c>
      <c r="D65" s="29" t="s">
        <v>408</v>
      </c>
      <c r="E65" s="29" t="s">
        <v>409</v>
      </c>
      <c r="F65" s="29" t="s">
        <v>520</v>
      </c>
      <c r="G65" s="1">
        <v>1</v>
      </c>
    </row>
    <row r="66" spans="1:7" ht="13.15" customHeight="1" x14ac:dyDescent="0.2">
      <c r="A66" s="59"/>
      <c r="B66" s="59"/>
      <c r="C66" s="29" t="s">
        <v>521</v>
      </c>
      <c r="D66" s="29" t="s">
        <v>408</v>
      </c>
      <c r="E66" s="29" t="s">
        <v>409</v>
      </c>
      <c r="F66" s="29" t="s">
        <v>522</v>
      </c>
      <c r="G66" s="1">
        <v>1</v>
      </c>
    </row>
    <row r="67" spans="1:7" ht="13.15" customHeight="1" x14ac:dyDescent="0.2">
      <c r="A67" s="59"/>
      <c r="B67" s="59"/>
      <c r="C67" s="29" t="s">
        <v>523</v>
      </c>
      <c r="D67" s="29" t="s">
        <v>408</v>
      </c>
      <c r="E67" s="29" t="s">
        <v>409</v>
      </c>
      <c r="F67" s="29" t="s">
        <v>524</v>
      </c>
      <c r="G67" s="1">
        <v>1</v>
      </c>
    </row>
    <row r="68" spans="1:7" ht="13.15" customHeight="1" x14ac:dyDescent="0.2">
      <c r="A68" s="59"/>
      <c r="B68" s="59"/>
      <c r="C68" s="29" t="s">
        <v>525</v>
      </c>
      <c r="D68" s="29" t="s">
        <v>408</v>
      </c>
      <c r="E68" s="29" t="s">
        <v>409</v>
      </c>
      <c r="F68" s="29" t="s">
        <v>526</v>
      </c>
      <c r="G68" s="1">
        <v>1</v>
      </c>
    </row>
    <row r="69" spans="1:7" ht="13.15" customHeight="1" x14ac:dyDescent="0.2">
      <c r="A69" s="59"/>
      <c r="B69" s="59"/>
      <c r="C69" s="29" t="s">
        <v>527</v>
      </c>
      <c r="D69" s="29" t="s">
        <v>408</v>
      </c>
      <c r="E69" s="29" t="s">
        <v>409</v>
      </c>
      <c r="F69" s="29" t="s">
        <v>528</v>
      </c>
      <c r="G69" s="1">
        <v>1</v>
      </c>
    </row>
    <row r="70" spans="1:7" ht="13.15" customHeight="1" x14ac:dyDescent="0.2">
      <c r="A70" s="59"/>
      <c r="B70" s="59"/>
      <c r="C70" s="29" t="s">
        <v>529</v>
      </c>
      <c r="D70" s="29" t="s">
        <v>408</v>
      </c>
      <c r="E70" s="29" t="s">
        <v>409</v>
      </c>
      <c r="F70" s="29" t="s">
        <v>530</v>
      </c>
      <c r="G70" s="1">
        <v>1</v>
      </c>
    </row>
    <row r="71" spans="1:7" ht="13.15" customHeight="1" x14ac:dyDescent="0.2">
      <c r="A71" s="59"/>
      <c r="B71" s="59"/>
      <c r="C71" s="29" t="s">
        <v>531</v>
      </c>
      <c r="D71" s="29" t="s">
        <v>408</v>
      </c>
      <c r="E71" s="29" t="s">
        <v>409</v>
      </c>
      <c r="F71" s="29" t="s">
        <v>532</v>
      </c>
      <c r="G71" s="1">
        <v>1</v>
      </c>
    </row>
    <row r="72" spans="1:7" ht="12.75" customHeight="1" x14ac:dyDescent="0.2">
      <c r="A72" s="59"/>
      <c r="B72" s="59"/>
      <c r="C72" s="29" t="s">
        <v>533</v>
      </c>
      <c r="D72" s="29" t="s">
        <v>408</v>
      </c>
      <c r="E72" s="29" t="s">
        <v>409</v>
      </c>
      <c r="F72" s="29" t="s">
        <v>534</v>
      </c>
      <c r="G72" s="1">
        <v>1</v>
      </c>
    </row>
    <row r="73" spans="1:7" ht="13.15" customHeight="1" x14ac:dyDescent="0.2">
      <c r="A73" s="59"/>
      <c r="B73" s="59"/>
      <c r="C73" s="29" t="s">
        <v>535</v>
      </c>
      <c r="D73" s="29" t="s">
        <v>408</v>
      </c>
      <c r="E73" s="29" t="s">
        <v>409</v>
      </c>
      <c r="F73" s="29" t="s">
        <v>536</v>
      </c>
      <c r="G73" s="1">
        <v>1</v>
      </c>
    </row>
    <row r="74" spans="1:7" ht="13.15" customHeight="1" x14ac:dyDescent="0.2">
      <c r="A74" s="59"/>
      <c r="B74" s="59"/>
      <c r="C74" s="29" t="s">
        <v>537</v>
      </c>
      <c r="D74" s="29" t="s">
        <v>408</v>
      </c>
      <c r="E74" s="29" t="s">
        <v>409</v>
      </c>
      <c r="F74" s="29" t="s">
        <v>538</v>
      </c>
      <c r="G74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F2:F5"/>
    <mergeCell ref="A2:A5"/>
    <mergeCell ref="B2:B5"/>
    <mergeCell ref="C2:C5"/>
    <mergeCell ref="D2:D5"/>
    <mergeCell ref="E2:E5"/>
  </mergeCells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colBreaks count="1" manualBreakCount="1">
    <brk id="4" max="194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79BD-6D59-44EA-A2D3-403FDBC61D0E}">
  <sheetPr>
    <pageSetUpPr fitToPage="1"/>
  </sheetPr>
  <dimension ref="A1:L79"/>
  <sheetViews>
    <sheetView view="pageBreakPreview" zoomScale="80" zoomScaleNormal="80" zoomScaleSheetLayoutView="80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I14" sqref="I1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21</v>
      </c>
      <c r="B2" s="122" t="s">
        <v>81</v>
      </c>
      <c r="C2" s="122" t="s">
        <v>9</v>
      </c>
      <c r="D2" s="123" t="s">
        <v>14</v>
      </c>
      <c r="E2" s="118">
        <v>168</v>
      </c>
      <c r="F2" s="115">
        <f>ROUND(290640,2)</f>
        <v>290640</v>
      </c>
      <c r="G2" s="5">
        <v>1</v>
      </c>
      <c r="H2" s="11" t="s">
        <v>47</v>
      </c>
      <c r="I2" s="14" t="s">
        <v>4156</v>
      </c>
      <c r="J2" s="6">
        <v>1200</v>
      </c>
      <c r="K2" s="6">
        <v>201600</v>
      </c>
      <c r="L2" s="10">
        <v>0.30635838150289019</v>
      </c>
    </row>
    <row r="3" spans="1:12" ht="20.100000000000001" customHeight="1" x14ac:dyDescent="0.2">
      <c r="A3" s="122"/>
      <c r="B3" s="122"/>
      <c r="C3" s="122"/>
      <c r="D3" s="123"/>
      <c r="E3" s="120"/>
      <c r="F3" s="116"/>
      <c r="G3" s="5">
        <v>2</v>
      </c>
      <c r="H3" s="11" t="s">
        <v>48</v>
      </c>
      <c r="I3" s="14" t="s">
        <v>4242</v>
      </c>
      <c r="J3" s="9">
        <v>1200</v>
      </c>
      <c r="K3" s="6">
        <v>201600</v>
      </c>
      <c r="L3" s="10">
        <v>0.30635838150289019</v>
      </c>
    </row>
    <row r="4" spans="1:12" ht="61.9" customHeight="1" x14ac:dyDescent="0.2">
      <c r="A4" s="122"/>
      <c r="B4" s="122"/>
      <c r="C4" s="122"/>
      <c r="D4" s="123"/>
      <c r="E4" s="119"/>
      <c r="F4" s="117"/>
      <c r="G4" s="5">
        <v>3</v>
      </c>
      <c r="H4" s="11" t="s">
        <v>50</v>
      </c>
      <c r="I4" s="14" t="s">
        <v>4274</v>
      </c>
      <c r="J4" s="9">
        <v>1300</v>
      </c>
      <c r="K4" s="6">
        <v>218400</v>
      </c>
      <c r="L4" s="10">
        <v>0.24855491329479767</v>
      </c>
    </row>
    <row r="6" spans="1:12" ht="13.5" thickBot="1" x14ac:dyDescent="0.25"/>
    <row r="7" spans="1:12" ht="13.5" thickBot="1" x14ac:dyDescent="0.25">
      <c r="A7" s="142" t="s">
        <v>34</v>
      </c>
      <c r="B7" s="143"/>
      <c r="C7" s="18" t="s">
        <v>87</v>
      </c>
      <c r="D7" s="18" t="s">
        <v>88</v>
      </c>
      <c r="E7" s="20" t="s">
        <v>89</v>
      </c>
    </row>
    <row r="8" spans="1:12" x14ac:dyDescent="0.2">
      <c r="A8" s="145" t="s">
        <v>4242</v>
      </c>
      <c r="B8" s="146"/>
      <c r="C8" s="90" t="str">
        <f>"AB9G10040090"</f>
        <v>AB9G10040090</v>
      </c>
      <c r="D8" s="90" t="s">
        <v>4243</v>
      </c>
      <c r="E8" s="91" t="s">
        <v>2837</v>
      </c>
    </row>
    <row r="9" spans="1:12" x14ac:dyDescent="0.2">
      <c r="A9" s="147"/>
      <c r="B9" s="139"/>
      <c r="C9" s="90" t="str">
        <f>"AB9G10060090"</f>
        <v>AB9G10060090</v>
      </c>
      <c r="D9" s="90" t="s">
        <v>4244</v>
      </c>
      <c r="E9" s="91" t="s">
        <v>2837</v>
      </c>
    </row>
    <row r="10" spans="1:12" x14ac:dyDescent="0.2">
      <c r="A10" s="147"/>
      <c r="B10" s="139"/>
      <c r="C10" s="90" t="str">
        <f>"AB9G10080090"</f>
        <v>AB9G10080090</v>
      </c>
      <c r="D10" s="90" t="s">
        <v>4245</v>
      </c>
      <c r="E10" s="91" t="s">
        <v>2837</v>
      </c>
    </row>
    <row r="11" spans="1:12" x14ac:dyDescent="0.2">
      <c r="A11" s="147"/>
      <c r="B11" s="139"/>
      <c r="C11" s="90" t="str">
        <f>"AB9G10100090"</f>
        <v>AB9G10100090</v>
      </c>
      <c r="D11" s="90" t="s">
        <v>4246</v>
      </c>
      <c r="E11" s="91" t="s">
        <v>2837</v>
      </c>
    </row>
    <row r="12" spans="1:12" x14ac:dyDescent="0.2">
      <c r="A12" s="147"/>
      <c r="B12" s="139"/>
      <c r="C12" s="90" t="str">
        <f>"AB9G10120090"</f>
        <v>AB9G10120090</v>
      </c>
      <c r="D12" s="90" t="s">
        <v>4247</v>
      </c>
      <c r="E12" s="91" t="s">
        <v>2837</v>
      </c>
    </row>
    <row r="13" spans="1:12" x14ac:dyDescent="0.2">
      <c r="A13" s="147"/>
      <c r="B13" s="139"/>
      <c r="C13" s="90" t="str">
        <f>"AB9G10150090"</f>
        <v>AB9G10150090</v>
      </c>
      <c r="D13" s="90" t="s">
        <v>4248</v>
      </c>
      <c r="E13" s="91" t="s">
        <v>2837</v>
      </c>
    </row>
    <row r="14" spans="1:12" x14ac:dyDescent="0.2">
      <c r="A14" s="147"/>
      <c r="B14" s="139"/>
      <c r="C14" s="90" t="str">
        <f>"AB9G12060090"</f>
        <v>AB9G12060090</v>
      </c>
      <c r="D14" s="90" t="s">
        <v>4249</v>
      </c>
      <c r="E14" s="91" t="s">
        <v>2837</v>
      </c>
    </row>
    <row r="15" spans="1:12" x14ac:dyDescent="0.2">
      <c r="A15" s="147"/>
      <c r="B15" s="139"/>
      <c r="C15" s="90" t="str">
        <f>"AB9G12080090"</f>
        <v>AB9G12080090</v>
      </c>
      <c r="D15" s="90" t="s">
        <v>4250</v>
      </c>
      <c r="E15" s="91" t="s">
        <v>2837</v>
      </c>
    </row>
    <row r="16" spans="1:12" x14ac:dyDescent="0.2">
      <c r="A16" s="147"/>
      <c r="B16" s="139"/>
      <c r="C16" s="90" t="str">
        <f>"AB9G12100090"</f>
        <v>AB9G12100090</v>
      </c>
      <c r="D16" s="90" t="s">
        <v>4251</v>
      </c>
      <c r="E16" s="91" t="s">
        <v>2837</v>
      </c>
    </row>
    <row r="17" spans="1:5" x14ac:dyDescent="0.2">
      <c r="A17" s="147"/>
      <c r="B17" s="139"/>
      <c r="C17" s="90" t="str">
        <f>"AB9G12120090"</f>
        <v>AB9G12120090</v>
      </c>
      <c r="D17" s="90" t="s">
        <v>4252</v>
      </c>
      <c r="E17" s="91" t="s">
        <v>2837</v>
      </c>
    </row>
    <row r="18" spans="1:5" x14ac:dyDescent="0.2">
      <c r="A18" s="147"/>
      <c r="B18" s="139"/>
      <c r="C18" s="90" t="str">
        <f>"AB9G12150090"</f>
        <v>AB9G12150090</v>
      </c>
      <c r="D18" s="90" t="s">
        <v>4253</v>
      </c>
      <c r="E18" s="91" t="s">
        <v>2837</v>
      </c>
    </row>
    <row r="19" spans="1:5" x14ac:dyDescent="0.2">
      <c r="A19" s="147"/>
      <c r="B19" s="139"/>
      <c r="C19" s="90" t="str">
        <f>"AB9G14060090"</f>
        <v>AB9G14060090</v>
      </c>
      <c r="D19" s="90" t="s">
        <v>4254</v>
      </c>
      <c r="E19" s="91" t="s">
        <v>2837</v>
      </c>
    </row>
    <row r="20" spans="1:5" x14ac:dyDescent="0.2">
      <c r="A20" s="147"/>
      <c r="B20" s="139"/>
      <c r="C20" s="90" t="str">
        <f>"AB9G14080090"</f>
        <v>AB9G14080090</v>
      </c>
      <c r="D20" s="90" t="s">
        <v>4255</v>
      </c>
      <c r="E20" s="91" t="s">
        <v>2837</v>
      </c>
    </row>
    <row r="21" spans="1:5" x14ac:dyDescent="0.2">
      <c r="A21" s="147"/>
      <c r="B21" s="139"/>
      <c r="C21" s="90" t="str">
        <f>"AB9G14100090"</f>
        <v>AB9G14100090</v>
      </c>
      <c r="D21" s="90" t="s">
        <v>4256</v>
      </c>
      <c r="E21" s="91" t="s">
        <v>2837</v>
      </c>
    </row>
    <row r="22" spans="1:5" x14ac:dyDescent="0.2">
      <c r="A22" s="147"/>
      <c r="B22" s="139"/>
      <c r="C22" s="90" t="str">
        <f>"AB9G14120090"</f>
        <v>AB9G14120090</v>
      </c>
      <c r="D22" s="90" t="s">
        <v>4257</v>
      </c>
      <c r="E22" s="91" t="s">
        <v>2837</v>
      </c>
    </row>
    <row r="23" spans="1:5" x14ac:dyDescent="0.2">
      <c r="A23" s="147"/>
      <c r="B23" s="139"/>
      <c r="C23" s="90" t="str">
        <f>"AB9G14150090"</f>
        <v>AB9G14150090</v>
      </c>
      <c r="D23" s="90" t="s">
        <v>4258</v>
      </c>
      <c r="E23" s="91" t="s">
        <v>2837</v>
      </c>
    </row>
    <row r="24" spans="1:5" x14ac:dyDescent="0.2">
      <c r="A24" s="147"/>
      <c r="B24" s="139"/>
      <c r="C24" s="90" t="str">
        <f>"AB9G16060090"</f>
        <v>AB9G16060090</v>
      </c>
      <c r="D24" s="90" t="s">
        <v>4259</v>
      </c>
      <c r="E24" s="91" t="s">
        <v>2837</v>
      </c>
    </row>
    <row r="25" spans="1:5" x14ac:dyDescent="0.2">
      <c r="A25" s="147"/>
      <c r="B25" s="139"/>
      <c r="C25" s="90" t="str">
        <f>"AB9G16080090"</f>
        <v>AB9G16080090</v>
      </c>
      <c r="D25" s="90" t="s">
        <v>4260</v>
      </c>
      <c r="E25" s="91" t="s">
        <v>2837</v>
      </c>
    </row>
    <row r="26" spans="1:5" x14ac:dyDescent="0.2">
      <c r="A26" s="147"/>
      <c r="B26" s="139"/>
      <c r="C26" s="90" t="str">
        <f>"AB9G16100090"</f>
        <v>AB9G16100090</v>
      </c>
      <c r="D26" s="90" t="s">
        <v>4261</v>
      </c>
      <c r="E26" s="91" t="s">
        <v>2837</v>
      </c>
    </row>
    <row r="27" spans="1:5" x14ac:dyDescent="0.2">
      <c r="A27" s="147"/>
      <c r="B27" s="139"/>
      <c r="C27" s="90" t="str">
        <f>"AB9G16120090"</f>
        <v>AB9G16120090</v>
      </c>
      <c r="D27" s="90" t="s">
        <v>4262</v>
      </c>
      <c r="E27" s="91" t="s">
        <v>2837</v>
      </c>
    </row>
    <row r="28" spans="1:5" x14ac:dyDescent="0.2">
      <c r="A28" s="147"/>
      <c r="B28" s="139"/>
      <c r="C28" s="90" t="str">
        <f>"AB9G16150090"</f>
        <v>AB9G16150090</v>
      </c>
      <c r="D28" s="90" t="s">
        <v>4263</v>
      </c>
      <c r="E28" s="91" t="s">
        <v>2837</v>
      </c>
    </row>
    <row r="29" spans="1:5" x14ac:dyDescent="0.2">
      <c r="A29" s="147"/>
      <c r="B29" s="139"/>
      <c r="C29" s="90" t="str">
        <f>"AB9G18060090"</f>
        <v>AB9G18060090</v>
      </c>
      <c r="D29" s="90" t="s">
        <v>4264</v>
      </c>
      <c r="E29" s="91" t="s">
        <v>2837</v>
      </c>
    </row>
    <row r="30" spans="1:5" x14ac:dyDescent="0.2">
      <c r="A30" s="147"/>
      <c r="B30" s="139"/>
      <c r="C30" s="90" t="str">
        <f>"AB9G18080090"</f>
        <v>AB9G18080090</v>
      </c>
      <c r="D30" s="90" t="s">
        <v>4265</v>
      </c>
      <c r="E30" s="91" t="s">
        <v>2837</v>
      </c>
    </row>
    <row r="31" spans="1:5" x14ac:dyDescent="0.2">
      <c r="A31" s="147"/>
      <c r="B31" s="139"/>
      <c r="C31" s="90" t="str">
        <f>"AB9G18100090"</f>
        <v>AB9G18100090</v>
      </c>
      <c r="D31" s="90" t="s">
        <v>4266</v>
      </c>
      <c r="E31" s="91" t="s">
        <v>2837</v>
      </c>
    </row>
    <row r="32" spans="1:5" x14ac:dyDescent="0.2">
      <c r="A32" s="147"/>
      <c r="B32" s="139"/>
      <c r="C32" s="90" t="str">
        <f>"AB9G18120090"</f>
        <v>AB9G18120090</v>
      </c>
      <c r="D32" s="90" t="s">
        <v>4267</v>
      </c>
      <c r="E32" s="91" t="s">
        <v>2837</v>
      </c>
    </row>
    <row r="33" spans="1:5" x14ac:dyDescent="0.2">
      <c r="A33" s="147"/>
      <c r="B33" s="139"/>
      <c r="C33" s="90" t="str">
        <f>"AB9G18150090"</f>
        <v>AB9G18150090</v>
      </c>
      <c r="D33" s="90" t="s">
        <v>4268</v>
      </c>
      <c r="E33" s="91" t="s">
        <v>2837</v>
      </c>
    </row>
    <row r="34" spans="1:5" x14ac:dyDescent="0.2">
      <c r="A34" s="147"/>
      <c r="B34" s="139"/>
      <c r="C34" s="90" t="str">
        <f>"AB9G20060090"</f>
        <v>AB9G20060090</v>
      </c>
      <c r="D34" s="90" t="s">
        <v>4269</v>
      </c>
      <c r="E34" s="91" t="s">
        <v>2837</v>
      </c>
    </row>
    <row r="35" spans="1:5" x14ac:dyDescent="0.2">
      <c r="A35" s="147"/>
      <c r="B35" s="139"/>
      <c r="C35" s="90" t="str">
        <f>"AB9G20080090"</f>
        <v>AB9G20080090</v>
      </c>
      <c r="D35" s="90" t="s">
        <v>4270</v>
      </c>
      <c r="E35" s="91" t="s">
        <v>2837</v>
      </c>
    </row>
    <row r="36" spans="1:5" x14ac:dyDescent="0.2">
      <c r="A36" s="147"/>
      <c r="B36" s="139"/>
      <c r="C36" s="90" t="str">
        <f>"AB9G20100090"</f>
        <v>AB9G20100090</v>
      </c>
      <c r="D36" s="90" t="s">
        <v>4271</v>
      </c>
      <c r="E36" s="91" t="s">
        <v>2837</v>
      </c>
    </row>
    <row r="37" spans="1:5" x14ac:dyDescent="0.2">
      <c r="A37" s="147"/>
      <c r="B37" s="139"/>
      <c r="C37" s="90" t="str">
        <f>"AB9G20120090"</f>
        <v>AB9G20120090</v>
      </c>
      <c r="D37" s="90" t="s">
        <v>4272</v>
      </c>
      <c r="E37" s="91" t="s">
        <v>2837</v>
      </c>
    </row>
    <row r="38" spans="1:5" ht="13.5" thickBot="1" x14ac:dyDescent="0.25">
      <c r="A38" s="148"/>
      <c r="B38" s="149"/>
      <c r="C38" s="92" t="str">
        <f>"AB9G20150090"</f>
        <v>AB9G20150090</v>
      </c>
      <c r="D38" s="92" t="s">
        <v>4273</v>
      </c>
      <c r="E38" s="93" t="s">
        <v>2837</v>
      </c>
    </row>
    <row r="45" spans="1:5" ht="14.45" customHeight="1" x14ac:dyDescent="0.2"/>
    <row r="46" spans="1:5" ht="14.45" customHeight="1" x14ac:dyDescent="0.2"/>
    <row r="47" spans="1:5" ht="14.45" customHeight="1" x14ac:dyDescent="0.2"/>
    <row r="48" spans="1:5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7:B7"/>
    <mergeCell ref="A8:B38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24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852F-050B-4B64-B7EB-D068EC70B0AC}">
  <sheetPr codeName="Foglio35">
    <pageSetUpPr fitToPage="1"/>
  </sheetPr>
  <dimension ref="A1:L42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7" sqref="A7:E4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4.8554687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20.100000000000001" customHeight="1" x14ac:dyDescent="0.2">
      <c r="A2" s="122">
        <v>21</v>
      </c>
      <c r="B2" s="122" t="s">
        <v>81</v>
      </c>
      <c r="C2" s="122" t="s">
        <v>9</v>
      </c>
      <c r="D2" s="123" t="s">
        <v>14</v>
      </c>
      <c r="E2" s="118">
        <v>168</v>
      </c>
      <c r="F2" s="115">
        <f>ROUND(290640,2)</f>
        <v>290640</v>
      </c>
      <c r="G2" s="5">
        <v>1</v>
      </c>
      <c r="H2" s="11" t="s">
        <v>47</v>
      </c>
      <c r="I2" s="14" t="s">
        <v>4156</v>
      </c>
      <c r="J2" s="6">
        <v>1200</v>
      </c>
      <c r="K2" s="6">
        <v>201600</v>
      </c>
      <c r="L2" s="10">
        <v>0.30635838150289019</v>
      </c>
    </row>
    <row r="3" spans="1:12" ht="20.100000000000001" customHeight="1" x14ac:dyDescent="0.2">
      <c r="A3" s="122"/>
      <c r="B3" s="122"/>
      <c r="C3" s="122"/>
      <c r="D3" s="123"/>
      <c r="E3" s="120"/>
      <c r="F3" s="116"/>
      <c r="G3" s="5">
        <v>2</v>
      </c>
      <c r="H3" s="11" t="s">
        <v>48</v>
      </c>
      <c r="I3" s="14" t="s">
        <v>4242</v>
      </c>
      <c r="J3" s="9">
        <v>1200</v>
      </c>
      <c r="K3" s="6">
        <v>201600</v>
      </c>
      <c r="L3" s="10">
        <v>0.30635838150289019</v>
      </c>
    </row>
    <row r="4" spans="1:12" ht="61.9" customHeight="1" x14ac:dyDescent="0.2">
      <c r="A4" s="122"/>
      <c r="B4" s="122"/>
      <c r="C4" s="122"/>
      <c r="D4" s="123"/>
      <c r="E4" s="119"/>
      <c r="F4" s="117"/>
      <c r="G4" s="5">
        <v>3</v>
      </c>
      <c r="H4" s="11" t="s">
        <v>50</v>
      </c>
      <c r="I4" s="14" t="s">
        <v>4274</v>
      </c>
      <c r="J4" s="9">
        <v>1300</v>
      </c>
      <c r="K4" s="6">
        <v>218400</v>
      </c>
      <c r="L4" s="10">
        <v>0.24855491329479767</v>
      </c>
    </row>
    <row r="6" spans="1:12" ht="13.5" thickBot="1" x14ac:dyDescent="0.25"/>
    <row r="7" spans="1:12" ht="13.5" thickBot="1" x14ac:dyDescent="0.25">
      <c r="A7" s="144" t="s">
        <v>34</v>
      </c>
      <c r="B7" s="143"/>
      <c r="C7" s="18" t="s">
        <v>87</v>
      </c>
      <c r="D7" s="18" t="s">
        <v>88</v>
      </c>
      <c r="E7" s="19" t="s">
        <v>89</v>
      </c>
    </row>
    <row r="8" spans="1:12" ht="13.5" thickBot="1" x14ac:dyDescent="0.25">
      <c r="A8" s="238" t="s">
        <v>4275</v>
      </c>
      <c r="B8" s="239"/>
      <c r="C8" s="26" t="s">
        <v>4276</v>
      </c>
      <c r="D8" s="26">
        <v>1086308</v>
      </c>
      <c r="E8" s="26" t="s">
        <v>1206</v>
      </c>
    </row>
    <row r="9" spans="1:12" ht="13.9" customHeight="1" thickBot="1" x14ac:dyDescent="0.25">
      <c r="A9" s="238" t="s">
        <v>4277</v>
      </c>
      <c r="B9" s="239"/>
      <c r="C9" s="26" t="s">
        <v>4278</v>
      </c>
      <c r="D9" s="26">
        <v>1086308</v>
      </c>
      <c r="E9" s="26" t="s">
        <v>1206</v>
      </c>
    </row>
    <row r="10" spans="1:12" ht="13.5" thickBot="1" x14ac:dyDescent="0.25">
      <c r="A10" s="238" t="s">
        <v>4279</v>
      </c>
      <c r="B10" s="239"/>
      <c r="C10" s="26" t="s">
        <v>4280</v>
      </c>
      <c r="D10" s="26">
        <v>1086308</v>
      </c>
      <c r="E10" s="26" t="s">
        <v>1206</v>
      </c>
    </row>
    <row r="11" spans="1:12" ht="13.5" thickBot="1" x14ac:dyDescent="0.25">
      <c r="A11" s="238" t="s">
        <v>4281</v>
      </c>
      <c r="B11" s="239"/>
      <c r="C11" s="26" t="s">
        <v>4282</v>
      </c>
      <c r="D11" s="26">
        <v>1086308</v>
      </c>
      <c r="E11" s="26" t="s">
        <v>1206</v>
      </c>
    </row>
    <row r="12" spans="1:12" ht="13.5" thickBot="1" x14ac:dyDescent="0.25">
      <c r="A12" s="238" t="s">
        <v>4283</v>
      </c>
      <c r="B12" s="239"/>
      <c r="C12" s="26" t="s">
        <v>4284</v>
      </c>
      <c r="D12" s="26">
        <v>1086308</v>
      </c>
      <c r="E12" s="26" t="s">
        <v>1206</v>
      </c>
    </row>
    <row r="13" spans="1:12" ht="13.5" thickBot="1" x14ac:dyDescent="0.25">
      <c r="A13" s="238" t="s">
        <v>4285</v>
      </c>
      <c r="B13" s="239"/>
      <c r="C13" s="26" t="s">
        <v>4286</v>
      </c>
      <c r="D13" s="26">
        <v>1086308</v>
      </c>
      <c r="E13" s="26" t="s">
        <v>1206</v>
      </c>
    </row>
    <row r="14" spans="1:12" ht="13.5" thickBot="1" x14ac:dyDescent="0.25">
      <c r="A14" s="238" t="s">
        <v>4287</v>
      </c>
      <c r="B14" s="239"/>
      <c r="C14" s="26" t="s">
        <v>4288</v>
      </c>
      <c r="D14" s="26">
        <v>1086308</v>
      </c>
      <c r="E14" s="26" t="s">
        <v>1206</v>
      </c>
    </row>
    <row r="15" spans="1:12" ht="13.5" thickBot="1" x14ac:dyDescent="0.25">
      <c r="A15" s="238" t="s">
        <v>4289</v>
      </c>
      <c r="B15" s="239"/>
      <c r="C15" s="26" t="s">
        <v>4290</v>
      </c>
      <c r="D15" s="26">
        <v>1086308</v>
      </c>
      <c r="E15" s="26" t="s">
        <v>1206</v>
      </c>
    </row>
    <row r="16" spans="1:12" ht="13.5" thickBot="1" x14ac:dyDescent="0.25">
      <c r="A16" s="238" t="s">
        <v>4291</v>
      </c>
      <c r="B16" s="239"/>
      <c r="C16" s="26" t="s">
        <v>4292</v>
      </c>
      <c r="D16" s="26">
        <v>1086308</v>
      </c>
      <c r="E16" s="26" t="s">
        <v>1206</v>
      </c>
    </row>
    <row r="17" spans="1:5" ht="13.5" thickBot="1" x14ac:dyDescent="0.25">
      <c r="A17" s="238" t="s">
        <v>4293</v>
      </c>
      <c r="B17" s="239"/>
      <c r="C17" s="26" t="s">
        <v>4294</v>
      </c>
      <c r="D17" s="26">
        <v>1086308</v>
      </c>
      <c r="E17" s="26" t="s">
        <v>1206</v>
      </c>
    </row>
    <row r="18" spans="1:5" ht="13.5" thickBot="1" x14ac:dyDescent="0.25">
      <c r="A18" s="238" t="s">
        <v>4295</v>
      </c>
      <c r="B18" s="239"/>
      <c r="C18" s="26" t="s">
        <v>4296</v>
      </c>
      <c r="D18" s="26">
        <v>1086308</v>
      </c>
      <c r="E18" s="26" t="s">
        <v>1206</v>
      </c>
    </row>
    <row r="19" spans="1:5" ht="13.5" thickBot="1" x14ac:dyDescent="0.25">
      <c r="A19" s="238" t="s">
        <v>4297</v>
      </c>
      <c r="B19" s="239"/>
      <c r="C19" s="26" t="s">
        <v>4298</v>
      </c>
      <c r="D19" s="26">
        <v>1086308</v>
      </c>
      <c r="E19" s="26" t="s">
        <v>1206</v>
      </c>
    </row>
    <row r="20" spans="1:5" ht="13.5" thickBot="1" x14ac:dyDescent="0.25">
      <c r="A20" s="238" t="s">
        <v>4299</v>
      </c>
      <c r="B20" s="239"/>
      <c r="C20" s="26" t="s">
        <v>4300</v>
      </c>
      <c r="D20" s="26">
        <v>1086308</v>
      </c>
      <c r="E20" s="26" t="s">
        <v>1206</v>
      </c>
    </row>
    <row r="21" spans="1:5" ht="13.5" thickBot="1" x14ac:dyDescent="0.25">
      <c r="A21" s="238" t="s">
        <v>4301</v>
      </c>
      <c r="B21" s="239"/>
      <c r="C21" s="26" t="s">
        <v>4302</v>
      </c>
      <c r="D21" s="26">
        <v>1086308</v>
      </c>
      <c r="E21" s="26" t="s">
        <v>1206</v>
      </c>
    </row>
    <row r="22" spans="1:5" ht="13.5" thickBot="1" x14ac:dyDescent="0.25">
      <c r="A22" s="238" t="s">
        <v>4303</v>
      </c>
      <c r="B22" s="239"/>
      <c r="C22" s="26" t="s">
        <v>4304</v>
      </c>
      <c r="D22" s="26">
        <v>1086308</v>
      </c>
      <c r="E22" s="26" t="s">
        <v>1206</v>
      </c>
    </row>
    <row r="23" spans="1:5" ht="13.5" thickBot="1" x14ac:dyDescent="0.25">
      <c r="A23" s="238" t="s">
        <v>4305</v>
      </c>
      <c r="B23" s="239"/>
      <c r="C23" s="26" t="s">
        <v>4306</v>
      </c>
      <c r="D23" s="26">
        <v>1086308</v>
      </c>
      <c r="E23" s="26" t="s">
        <v>1206</v>
      </c>
    </row>
    <row r="24" spans="1:5" ht="13.5" thickBot="1" x14ac:dyDescent="0.25">
      <c r="A24" s="238" t="s">
        <v>4307</v>
      </c>
      <c r="B24" s="239"/>
      <c r="C24" s="26" t="s">
        <v>4308</v>
      </c>
      <c r="D24" s="26">
        <v>1086308</v>
      </c>
      <c r="E24" s="26" t="s">
        <v>1206</v>
      </c>
    </row>
    <row r="25" spans="1:5" ht="13.5" thickBot="1" x14ac:dyDescent="0.25">
      <c r="A25" s="238" t="s">
        <v>4309</v>
      </c>
      <c r="B25" s="239"/>
      <c r="C25" s="26" t="s">
        <v>4310</v>
      </c>
      <c r="D25" s="26">
        <v>1086308</v>
      </c>
      <c r="E25" s="26" t="s">
        <v>1206</v>
      </c>
    </row>
    <row r="26" spans="1:5" ht="13.5" thickBot="1" x14ac:dyDescent="0.25">
      <c r="A26" s="238" t="s">
        <v>4311</v>
      </c>
      <c r="B26" s="239"/>
      <c r="C26" s="26" t="s">
        <v>4312</v>
      </c>
      <c r="D26" s="26">
        <v>1086308</v>
      </c>
      <c r="E26" s="26" t="s">
        <v>1206</v>
      </c>
    </row>
    <row r="27" spans="1:5" ht="13.5" thickBot="1" x14ac:dyDescent="0.25">
      <c r="A27" s="238" t="s">
        <v>4313</v>
      </c>
      <c r="B27" s="239"/>
      <c r="C27" s="26" t="s">
        <v>4314</v>
      </c>
      <c r="D27" s="26">
        <v>1086308</v>
      </c>
      <c r="E27" s="26" t="s">
        <v>1206</v>
      </c>
    </row>
    <row r="28" spans="1:5" ht="13.5" thickBot="1" x14ac:dyDescent="0.25">
      <c r="A28" s="238" t="s">
        <v>4315</v>
      </c>
      <c r="B28" s="239"/>
      <c r="C28" s="26" t="s">
        <v>4316</v>
      </c>
      <c r="D28" s="26">
        <v>1086308</v>
      </c>
      <c r="E28" s="26" t="s">
        <v>1206</v>
      </c>
    </row>
    <row r="29" spans="1:5" ht="13.5" thickBot="1" x14ac:dyDescent="0.25">
      <c r="A29" s="238" t="s">
        <v>4317</v>
      </c>
      <c r="B29" s="239"/>
      <c r="C29" s="26" t="s">
        <v>4318</v>
      </c>
      <c r="D29" s="26">
        <v>1086308</v>
      </c>
      <c r="E29" s="26" t="s">
        <v>1206</v>
      </c>
    </row>
    <row r="30" spans="1:5" ht="13.5" thickBot="1" x14ac:dyDescent="0.25">
      <c r="A30" s="238" t="s">
        <v>4319</v>
      </c>
      <c r="B30" s="239"/>
      <c r="C30" s="26" t="s">
        <v>4320</v>
      </c>
      <c r="D30" s="26">
        <v>1086308</v>
      </c>
      <c r="E30" s="26" t="s">
        <v>1206</v>
      </c>
    </row>
    <row r="31" spans="1:5" ht="13.5" thickBot="1" x14ac:dyDescent="0.25">
      <c r="A31" s="238" t="s">
        <v>4321</v>
      </c>
      <c r="B31" s="239"/>
      <c r="C31" s="26" t="s">
        <v>4322</v>
      </c>
      <c r="D31" s="26">
        <v>1086308</v>
      </c>
      <c r="E31" s="26" t="s">
        <v>1206</v>
      </c>
    </row>
    <row r="32" spans="1:5" ht="13.5" thickBot="1" x14ac:dyDescent="0.25">
      <c r="A32" s="238" t="s">
        <v>4323</v>
      </c>
      <c r="B32" s="239"/>
      <c r="C32" s="26" t="s">
        <v>4324</v>
      </c>
      <c r="D32" s="26">
        <v>1086308</v>
      </c>
      <c r="E32" s="26" t="s">
        <v>1206</v>
      </c>
    </row>
    <row r="33" spans="1:5" ht="13.5" thickBot="1" x14ac:dyDescent="0.25">
      <c r="A33" s="238" t="s">
        <v>4325</v>
      </c>
      <c r="B33" s="239"/>
      <c r="C33" s="26" t="s">
        <v>4326</v>
      </c>
      <c r="D33" s="26">
        <v>1086308</v>
      </c>
      <c r="E33" s="26" t="s">
        <v>1206</v>
      </c>
    </row>
    <row r="34" spans="1:5" ht="13.5" thickBot="1" x14ac:dyDescent="0.25">
      <c r="A34" s="238" t="s">
        <v>4327</v>
      </c>
      <c r="B34" s="239"/>
      <c r="C34" s="26" t="s">
        <v>4328</v>
      </c>
      <c r="D34" s="26">
        <v>1086308</v>
      </c>
      <c r="E34" s="26" t="s">
        <v>1206</v>
      </c>
    </row>
    <row r="35" spans="1:5" ht="13.5" thickBot="1" x14ac:dyDescent="0.25">
      <c r="A35" s="238" t="s">
        <v>4329</v>
      </c>
      <c r="B35" s="239"/>
      <c r="C35" s="26" t="s">
        <v>4330</v>
      </c>
      <c r="D35" s="26">
        <v>1086308</v>
      </c>
      <c r="E35" s="26" t="s">
        <v>1206</v>
      </c>
    </row>
    <row r="36" spans="1:5" ht="13.5" thickBot="1" x14ac:dyDescent="0.25">
      <c r="A36" s="238" t="s">
        <v>4331</v>
      </c>
      <c r="B36" s="239"/>
      <c r="C36" s="26" t="s">
        <v>4332</v>
      </c>
      <c r="D36" s="26">
        <v>1086308</v>
      </c>
      <c r="E36" s="26" t="s">
        <v>1206</v>
      </c>
    </row>
    <row r="37" spans="1:5" ht="13.5" thickBot="1" x14ac:dyDescent="0.25">
      <c r="A37" s="238" t="s">
        <v>4333</v>
      </c>
      <c r="B37" s="239"/>
      <c r="C37" s="26" t="s">
        <v>4334</v>
      </c>
      <c r="D37" s="26">
        <v>1086308</v>
      </c>
      <c r="E37" s="26" t="s">
        <v>1206</v>
      </c>
    </row>
    <row r="38" spans="1:5" ht="13.5" thickBot="1" x14ac:dyDescent="0.25">
      <c r="A38" s="238" t="s">
        <v>4335</v>
      </c>
      <c r="B38" s="239"/>
      <c r="C38" s="26" t="s">
        <v>4336</v>
      </c>
      <c r="D38" s="26">
        <v>1086308</v>
      </c>
      <c r="E38" s="26" t="s">
        <v>1206</v>
      </c>
    </row>
    <row r="39" spans="1:5" ht="13.5" thickBot="1" x14ac:dyDescent="0.25">
      <c r="A39" s="238" t="s">
        <v>4337</v>
      </c>
      <c r="B39" s="239"/>
      <c r="C39" s="26" t="s">
        <v>4338</v>
      </c>
      <c r="D39" s="26">
        <v>1086308</v>
      </c>
      <c r="E39" s="26" t="s">
        <v>1206</v>
      </c>
    </row>
    <row r="40" spans="1:5" ht="13.5" thickBot="1" x14ac:dyDescent="0.25">
      <c r="A40" s="238" t="s">
        <v>4339</v>
      </c>
      <c r="B40" s="239"/>
      <c r="C40" s="26" t="s">
        <v>4340</v>
      </c>
      <c r="D40" s="26">
        <v>1086308</v>
      </c>
      <c r="E40" s="26" t="s">
        <v>1206</v>
      </c>
    </row>
    <row r="41" spans="1:5" ht="13.5" thickBot="1" x14ac:dyDescent="0.25">
      <c r="A41" s="238" t="s">
        <v>4341</v>
      </c>
      <c r="B41" s="239"/>
      <c r="C41" s="26" t="s">
        <v>4342</v>
      </c>
      <c r="D41" s="26">
        <v>1086308</v>
      </c>
      <c r="E41" s="26" t="s">
        <v>1206</v>
      </c>
    </row>
    <row r="42" spans="1:5" ht="13.5" thickBot="1" x14ac:dyDescent="0.25">
      <c r="A42" s="238" t="s">
        <v>4343</v>
      </c>
      <c r="B42" s="239"/>
      <c r="C42" s="26" t="s">
        <v>4344</v>
      </c>
      <c r="D42" s="26">
        <v>1086308</v>
      </c>
      <c r="E42" s="26" t="s">
        <v>1206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41:B41"/>
    <mergeCell ref="A42:B42"/>
    <mergeCell ref="A35:B35"/>
    <mergeCell ref="A36:B36"/>
    <mergeCell ref="A37:B37"/>
    <mergeCell ref="A38:B38"/>
    <mergeCell ref="A39:B39"/>
    <mergeCell ref="A40:B40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:E4"/>
    <mergeCell ref="F2:F4"/>
    <mergeCell ref="A7:B7"/>
    <mergeCell ref="A8:B8"/>
    <mergeCell ref="A9:B9"/>
    <mergeCell ref="A10:B10"/>
    <mergeCell ref="A2:A4"/>
    <mergeCell ref="B2:B4"/>
    <mergeCell ref="C2:C4"/>
    <mergeCell ref="D2:D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24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803B-93A5-486E-8948-1609D464DE3D}">
  <sheetPr>
    <pageSetUpPr fitToPage="1"/>
  </sheetPr>
  <dimension ref="A1:L75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H7" sqref="H7:P74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8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0.15" customHeight="1" x14ac:dyDescent="0.2">
      <c r="A2" s="122">
        <v>22</v>
      </c>
      <c r="B2" s="122" t="s">
        <v>82</v>
      </c>
      <c r="C2" s="122" t="s">
        <v>7</v>
      </c>
      <c r="D2" s="123" t="s">
        <v>14</v>
      </c>
      <c r="E2" s="118">
        <v>132</v>
      </c>
      <c r="F2" s="115">
        <f>ROUND(159720,2)</f>
        <v>159720</v>
      </c>
      <c r="G2" s="5">
        <v>1</v>
      </c>
      <c r="H2" s="11" t="s">
        <v>39</v>
      </c>
      <c r="I2" s="14" t="s">
        <v>4345</v>
      </c>
      <c r="J2" s="6">
        <v>900</v>
      </c>
      <c r="K2" s="6">
        <v>118800</v>
      </c>
      <c r="L2" s="10">
        <v>0.256198347107438</v>
      </c>
    </row>
    <row r="3" spans="1:12" ht="47.45" customHeight="1" x14ac:dyDescent="0.2">
      <c r="A3" s="122"/>
      <c r="B3" s="122"/>
      <c r="C3" s="122"/>
      <c r="D3" s="123"/>
      <c r="E3" s="119"/>
      <c r="F3" s="117"/>
      <c r="G3" s="5">
        <v>2</v>
      </c>
      <c r="H3" s="11" t="s">
        <v>50</v>
      </c>
      <c r="I3" s="14" t="s">
        <v>4484</v>
      </c>
      <c r="J3" s="9">
        <v>1100</v>
      </c>
      <c r="K3" s="6">
        <v>145200</v>
      </c>
      <c r="L3" s="10">
        <v>9.0909090909090912E-2</v>
      </c>
    </row>
    <row r="7" spans="1:12" ht="25.5" x14ac:dyDescent="0.2">
      <c r="A7" s="177" t="s">
        <v>34</v>
      </c>
      <c r="B7" s="177"/>
      <c r="C7" s="31" t="s">
        <v>87</v>
      </c>
      <c r="D7" s="31" t="s">
        <v>88</v>
      </c>
      <c r="E7" s="31" t="s">
        <v>89</v>
      </c>
      <c r="F7" s="31" t="s">
        <v>405</v>
      </c>
      <c r="G7" s="31" t="s">
        <v>406</v>
      </c>
    </row>
    <row r="8" spans="1:12" ht="53.45" customHeight="1" x14ac:dyDescent="0.2">
      <c r="A8" s="112" t="s">
        <v>4345</v>
      </c>
      <c r="B8" s="112"/>
      <c r="C8" s="29" t="s">
        <v>4346</v>
      </c>
      <c r="D8" s="29" t="s">
        <v>4347</v>
      </c>
      <c r="E8" s="29" t="s">
        <v>1206</v>
      </c>
      <c r="F8" s="32" t="s">
        <v>4348</v>
      </c>
      <c r="G8" s="62">
        <v>1</v>
      </c>
    </row>
    <row r="9" spans="1:12" ht="53.45" customHeight="1" x14ac:dyDescent="0.2">
      <c r="A9" s="112"/>
      <c r="B9" s="112"/>
      <c r="C9" s="29" t="s">
        <v>4349</v>
      </c>
      <c r="D9" s="29" t="s">
        <v>4350</v>
      </c>
      <c r="E9" s="29" t="s">
        <v>1206</v>
      </c>
      <c r="F9" s="32" t="s">
        <v>4351</v>
      </c>
      <c r="G9" s="62">
        <v>1</v>
      </c>
    </row>
    <row r="10" spans="1:12" ht="53.45" customHeight="1" x14ac:dyDescent="0.2">
      <c r="A10" s="112"/>
      <c r="B10" s="112"/>
      <c r="C10" s="29" t="s">
        <v>4352</v>
      </c>
      <c r="D10" s="29" t="s">
        <v>4347</v>
      </c>
      <c r="E10" s="29" t="s">
        <v>1206</v>
      </c>
      <c r="F10" s="32" t="s">
        <v>4353</v>
      </c>
      <c r="G10" s="62">
        <v>1</v>
      </c>
    </row>
    <row r="11" spans="1:12" ht="53.45" customHeight="1" x14ac:dyDescent="0.2">
      <c r="A11" s="112"/>
      <c r="B11" s="112"/>
      <c r="C11" s="29" t="s">
        <v>4354</v>
      </c>
      <c r="D11" s="29" t="s">
        <v>4350</v>
      </c>
      <c r="E11" s="29" t="s">
        <v>1206</v>
      </c>
      <c r="F11" s="32" t="s">
        <v>4355</v>
      </c>
      <c r="G11" s="62">
        <v>1</v>
      </c>
    </row>
    <row r="12" spans="1:12" ht="53.45" customHeight="1" x14ac:dyDescent="0.2">
      <c r="A12" s="112"/>
      <c r="B12" s="112"/>
      <c r="C12" s="29" t="s">
        <v>4356</v>
      </c>
      <c r="D12" s="29" t="s">
        <v>4350</v>
      </c>
      <c r="E12" s="29" t="s">
        <v>1206</v>
      </c>
      <c r="F12" s="32" t="s">
        <v>4357</v>
      </c>
      <c r="G12" s="62">
        <v>1</v>
      </c>
    </row>
    <row r="13" spans="1:12" ht="53.45" customHeight="1" x14ac:dyDescent="0.2">
      <c r="A13" s="112"/>
      <c r="B13" s="112"/>
      <c r="C13" s="29" t="s">
        <v>4358</v>
      </c>
      <c r="D13" s="29" t="s">
        <v>4347</v>
      </c>
      <c r="E13" s="29" t="s">
        <v>1206</v>
      </c>
      <c r="F13" s="32" t="s">
        <v>4359</v>
      </c>
      <c r="G13" s="62">
        <v>1</v>
      </c>
    </row>
    <row r="14" spans="1:12" ht="53.45" customHeight="1" x14ac:dyDescent="0.2">
      <c r="A14" s="112"/>
      <c r="B14" s="112"/>
      <c r="C14" s="29" t="s">
        <v>4360</v>
      </c>
      <c r="D14" s="29" t="s">
        <v>4347</v>
      </c>
      <c r="E14" s="29" t="s">
        <v>1206</v>
      </c>
      <c r="F14" s="32" t="s">
        <v>4361</v>
      </c>
      <c r="G14" s="62">
        <v>1</v>
      </c>
    </row>
    <row r="15" spans="1:12" ht="53.45" customHeight="1" x14ac:dyDescent="0.2">
      <c r="A15" s="112"/>
      <c r="B15" s="112"/>
      <c r="C15" s="29" t="s">
        <v>4362</v>
      </c>
      <c r="D15" s="29" t="s">
        <v>4347</v>
      </c>
      <c r="E15" s="29" t="s">
        <v>1206</v>
      </c>
      <c r="F15" s="32" t="s">
        <v>4363</v>
      </c>
      <c r="G15" s="62">
        <v>1</v>
      </c>
    </row>
    <row r="16" spans="1:12" ht="53.45" customHeight="1" x14ac:dyDescent="0.2">
      <c r="A16" s="112"/>
      <c r="B16" s="112"/>
      <c r="C16" s="29" t="s">
        <v>4364</v>
      </c>
      <c r="D16" s="29" t="s">
        <v>4350</v>
      </c>
      <c r="E16" s="29" t="s">
        <v>1206</v>
      </c>
      <c r="F16" s="32" t="s">
        <v>4365</v>
      </c>
      <c r="G16" s="62">
        <v>1</v>
      </c>
    </row>
    <row r="17" spans="1:7" ht="53.45" customHeight="1" x14ac:dyDescent="0.2">
      <c r="A17" s="112"/>
      <c r="B17" s="112"/>
      <c r="C17" s="29" t="s">
        <v>4366</v>
      </c>
      <c r="D17" s="29" t="s">
        <v>4347</v>
      </c>
      <c r="E17" s="29" t="s">
        <v>1206</v>
      </c>
      <c r="F17" s="32" t="s">
        <v>4367</v>
      </c>
      <c r="G17" s="62">
        <v>1</v>
      </c>
    </row>
    <row r="18" spans="1:7" ht="53.45" customHeight="1" x14ac:dyDescent="0.2">
      <c r="A18" s="112"/>
      <c r="B18" s="112"/>
      <c r="C18" s="29" t="s">
        <v>4368</v>
      </c>
      <c r="D18" s="29" t="s">
        <v>4350</v>
      </c>
      <c r="E18" s="29" t="s">
        <v>1206</v>
      </c>
      <c r="F18" s="32" t="s">
        <v>4369</v>
      </c>
      <c r="G18" s="62">
        <v>1</v>
      </c>
    </row>
    <row r="19" spans="1:7" ht="53.45" customHeight="1" x14ac:dyDescent="0.2">
      <c r="A19" s="112"/>
      <c r="B19" s="112"/>
      <c r="C19" s="29" t="s">
        <v>4370</v>
      </c>
      <c r="D19" s="29" t="s">
        <v>4347</v>
      </c>
      <c r="E19" s="29" t="s">
        <v>1206</v>
      </c>
      <c r="F19" s="32" t="s">
        <v>4371</v>
      </c>
      <c r="G19" s="62">
        <v>1</v>
      </c>
    </row>
    <row r="20" spans="1:7" ht="53.45" customHeight="1" x14ac:dyDescent="0.2">
      <c r="A20" s="112"/>
      <c r="B20" s="112"/>
      <c r="C20" s="29" t="s">
        <v>4372</v>
      </c>
      <c r="D20" s="29" t="s">
        <v>4347</v>
      </c>
      <c r="E20" s="29" t="s">
        <v>1206</v>
      </c>
      <c r="F20" s="32" t="s">
        <v>4373</v>
      </c>
      <c r="G20" s="62">
        <v>1</v>
      </c>
    </row>
    <row r="21" spans="1:7" ht="53.45" customHeight="1" x14ac:dyDescent="0.2">
      <c r="A21" s="112"/>
      <c r="B21" s="112"/>
      <c r="C21" s="29" t="s">
        <v>4374</v>
      </c>
      <c r="D21" s="29" t="s">
        <v>4347</v>
      </c>
      <c r="E21" s="29" t="s">
        <v>1206</v>
      </c>
      <c r="F21" s="32" t="s">
        <v>4375</v>
      </c>
      <c r="G21" s="62">
        <v>1</v>
      </c>
    </row>
    <row r="22" spans="1:7" ht="53.45" customHeight="1" x14ac:dyDescent="0.2">
      <c r="A22" s="112"/>
      <c r="B22" s="112"/>
      <c r="C22" s="29" t="s">
        <v>4376</v>
      </c>
      <c r="D22" s="29" t="s">
        <v>4347</v>
      </c>
      <c r="E22" s="29" t="s">
        <v>1206</v>
      </c>
      <c r="F22" s="32" t="s">
        <v>4377</v>
      </c>
      <c r="G22" s="62">
        <v>1</v>
      </c>
    </row>
    <row r="23" spans="1:7" ht="53.45" customHeight="1" x14ac:dyDescent="0.2">
      <c r="A23" s="112"/>
      <c r="B23" s="112"/>
      <c r="C23" s="29" t="s">
        <v>4378</v>
      </c>
      <c r="D23" s="29" t="s">
        <v>4350</v>
      </c>
      <c r="E23" s="29" t="s">
        <v>1206</v>
      </c>
      <c r="F23" s="32" t="s">
        <v>4379</v>
      </c>
      <c r="G23" s="62">
        <v>1</v>
      </c>
    </row>
    <row r="24" spans="1:7" ht="53.45" customHeight="1" x14ac:dyDescent="0.2">
      <c r="A24" s="112"/>
      <c r="B24" s="112"/>
      <c r="C24" s="29" t="s">
        <v>4380</v>
      </c>
      <c r="D24" s="29" t="s">
        <v>4350</v>
      </c>
      <c r="E24" s="29" t="s">
        <v>1206</v>
      </c>
      <c r="F24" s="32" t="s">
        <v>4381</v>
      </c>
      <c r="G24" s="62">
        <v>1</v>
      </c>
    </row>
    <row r="25" spans="1:7" ht="53.45" customHeight="1" x14ac:dyDescent="0.2">
      <c r="A25" s="112"/>
      <c r="B25" s="112"/>
      <c r="C25" s="29" t="s">
        <v>4382</v>
      </c>
      <c r="D25" s="29" t="s">
        <v>4350</v>
      </c>
      <c r="E25" s="29" t="s">
        <v>1206</v>
      </c>
      <c r="F25" s="32" t="s">
        <v>4383</v>
      </c>
      <c r="G25" s="62">
        <v>1</v>
      </c>
    </row>
    <row r="26" spans="1:7" ht="53.45" customHeight="1" x14ac:dyDescent="0.2">
      <c r="A26" s="112"/>
      <c r="B26" s="112"/>
      <c r="C26" s="29" t="s">
        <v>4384</v>
      </c>
      <c r="D26" s="29" t="s">
        <v>4350</v>
      </c>
      <c r="E26" s="29" t="s">
        <v>1206</v>
      </c>
      <c r="F26" s="32" t="s">
        <v>4385</v>
      </c>
      <c r="G26" s="62">
        <v>1</v>
      </c>
    </row>
    <row r="27" spans="1:7" ht="53.45" customHeight="1" x14ac:dyDescent="0.2">
      <c r="A27" s="112"/>
      <c r="B27" s="112"/>
      <c r="C27" s="29" t="s">
        <v>4386</v>
      </c>
      <c r="D27" s="29" t="s">
        <v>4347</v>
      </c>
      <c r="E27" s="29" t="s">
        <v>1206</v>
      </c>
      <c r="F27" s="32" t="s">
        <v>4387</v>
      </c>
      <c r="G27" s="62">
        <v>1</v>
      </c>
    </row>
    <row r="28" spans="1:7" ht="53.45" customHeight="1" x14ac:dyDescent="0.2">
      <c r="A28" s="112"/>
      <c r="B28" s="112"/>
      <c r="C28" s="29" t="s">
        <v>4388</v>
      </c>
      <c r="D28" s="29" t="s">
        <v>4347</v>
      </c>
      <c r="E28" s="29" t="s">
        <v>1206</v>
      </c>
      <c r="F28" s="32" t="s">
        <v>4389</v>
      </c>
      <c r="G28" s="62">
        <v>1</v>
      </c>
    </row>
    <row r="29" spans="1:7" ht="53.45" customHeight="1" x14ac:dyDescent="0.2">
      <c r="A29" s="112"/>
      <c r="B29" s="112"/>
      <c r="C29" s="29" t="s">
        <v>4390</v>
      </c>
      <c r="D29" s="29" t="s">
        <v>4347</v>
      </c>
      <c r="E29" s="29" t="s">
        <v>1206</v>
      </c>
      <c r="F29" s="32" t="s">
        <v>4391</v>
      </c>
      <c r="G29" s="62">
        <v>1</v>
      </c>
    </row>
    <row r="30" spans="1:7" ht="53.45" customHeight="1" x14ac:dyDescent="0.2">
      <c r="A30" s="112"/>
      <c r="B30" s="112"/>
      <c r="C30" s="29" t="s">
        <v>4392</v>
      </c>
      <c r="D30" s="29" t="s">
        <v>4347</v>
      </c>
      <c r="E30" s="29" t="s">
        <v>1206</v>
      </c>
      <c r="F30" s="32" t="s">
        <v>4393</v>
      </c>
      <c r="G30" s="62">
        <v>1</v>
      </c>
    </row>
    <row r="31" spans="1:7" ht="53.45" customHeight="1" x14ac:dyDescent="0.2">
      <c r="A31" s="112"/>
      <c r="B31" s="112"/>
      <c r="C31" s="29" t="s">
        <v>4394</v>
      </c>
      <c r="D31" s="29" t="s">
        <v>4347</v>
      </c>
      <c r="E31" s="29" t="s">
        <v>1206</v>
      </c>
      <c r="F31" s="32" t="s">
        <v>4395</v>
      </c>
      <c r="G31" s="62">
        <v>1</v>
      </c>
    </row>
    <row r="32" spans="1:7" ht="53.45" customHeight="1" x14ac:dyDescent="0.2">
      <c r="A32" s="112"/>
      <c r="B32" s="112"/>
      <c r="C32" s="29" t="s">
        <v>4396</v>
      </c>
      <c r="D32" s="29" t="s">
        <v>4347</v>
      </c>
      <c r="E32" s="29" t="s">
        <v>1206</v>
      </c>
      <c r="F32" s="32" t="s">
        <v>4397</v>
      </c>
      <c r="G32" s="62">
        <v>1</v>
      </c>
    </row>
    <row r="33" spans="1:7" ht="53.45" customHeight="1" x14ac:dyDescent="0.2">
      <c r="A33" s="112"/>
      <c r="B33" s="112"/>
      <c r="C33" s="29" t="s">
        <v>4398</v>
      </c>
      <c r="D33" s="29" t="s">
        <v>4350</v>
      </c>
      <c r="E33" s="29" t="s">
        <v>1206</v>
      </c>
      <c r="F33" s="32" t="s">
        <v>4399</v>
      </c>
      <c r="G33" s="62">
        <v>1</v>
      </c>
    </row>
    <row r="34" spans="1:7" ht="53.45" customHeight="1" x14ac:dyDescent="0.2">
      <c r="A34" s="112"/>
      <c r="B34" s="112"/>
      <c r="C34" s="29" t="s">
        <v>4400</v>
      </c>
      <c r="D34" s="29" t="s">
        <v>4350</v>
      </c>
      <c r="E34" s="29" t="s">
        <v>1206</v>
      </c>
      <c r="F34" s="32" t="s">
        <v>4401</v>
      </c>
      <c r="G34" s="62">
        <v>1</v>
      </c>
    </row>
    <row r="35" spans="1:7" ht="53.45" customHeight="1" x14ac:dyDescent="0.2">
      <c r="A35" s="112"/>
      <c r="B35" s="112"/>
      <c r="C35" s="29" t="s">
        <v>4402</v>
      </c>
      <c r="D35" s="29" t="s">
        <v>4347</v>
      </c>
      <c r="E35" s="29" t="s">
        <v>1206</v>
      </c>
      <c r="F35" s="32" t="s">
        <v>4403</v>
      </c>
      <c r="G35" s="62">
        <v>1</v>
      </c>
    </row>
    <row r="36" spans="1:7" ht="53.45" customHeight="1" x14ac:dyDescent="0.2">
      <c r="A36" s="112"/>
      <c r="B36" s="112"/>
      <c r="C36" s="29" t="s">
        <v>4404</v>
      </c>
      <c r="D36" s="29" t="s">
        <v>4350</v>
      </c>
      <c r="E36" s="29" t="s">
        <v>1206</v>
      </c>
      <c r="F36" s="32" t="s">
        <v>4405</v>
      </c>
      <c r="G36" s="62">
        <v>1</v>
      </c>
    </row>
    <row r="37" spans="1:7" ht="53.45" customHeight="1" x14ac:dyDescent="0.2">
      <c r="A37" s="112"/>
      <c r="B37" s="112"/>
      <c r="C37" s="29" t="s">
        <v>4406</v>
      </c>
      <c r="D37" s="29" t="s">
        <v>4350</v>
      </c>
      <c r="E37" s="29" t="s">
        <v>1206</v>
      </c>
      <c r="F37" s="32" t="s">
        <v>4407</v>
      </c>
      <c r="G37" s="62">
        <v>1</v>
      </c>
    </row>
    <row r="38" spans="1:7" ht="53.45" customHeight="1" x14ac:dyDescent="0.2">
      <c r="A38" s="112"/>
      <c r="B38" s="112"/>
      <c r="C38" s="29" t="s">
        <v>4408</v>
      </c>
      <c r="D38" s="29" t="s">
        <v>4350</v>
      </c>
      <c r="E38" s="29" t="s">
        <v>1206</v>
      </c>
      <c r="F38" s="32" t="s">
        <v>4409</v>
      </c>
      <c r="G38" s="62">
        <v>1</v>
      </c>
    </row>
    <row r="39" spans="1:7" ht="53.45" customHeight="1" x14ac:dyDescent="0.2">
      <c r="A39" s="112"/>
      <c r="B39" s="112"/>
      <c r="C39" s="29" t="s">
        <v>4410</v>
      </c>
      <c r="D39" s="29" t="s">
        <v>4347</v>
      </c>
      <c r="E39" s="29" t="s">
        <v>1206</v>
      </c>
      <c r="F39" s="32" t="s">
        <v>4411</v>
      </c>
      <c r="G39" s="62">
        <v>1</v>
      </c>
    </row>
    <row r="40" spans="1:7" ht="53.45" customHeight="1" x14ac:dyDescent="0.2">
      <c r="A40" s="112"/>
      <c r="B40" s="112"/>
      <c r="C40" s="29" t="s">
        <v>4412</v>
      </c>
      <c r="D40" s="29" t="s">
        <v>4347</v>
      </c>
      <c r="E40" s="29" t="s">
        <v>1206</v>
      </c>
      <c r="F40" s="32" t="s">
        <v>4413</v>
      </c>
      <c r="G40" s="62">
        <v>1</v>
      </c>
    </row>
    <row r="41" spans="1:7" ht="53.45" customHeight="1" x14ac:dyDescent="0.2">
      <c r="A41" s="112"/>
      <c r="B41" s="112"/>
      <c r="C41" s="29" t="s">
        <v>4414</v>
      </c>
      <c r="D41" s="29" t="s">
        <v>4347</v>
      </c>
      <c r="E41" s="29" t="s">
        <v>1206</v>
      </c>
      <c r="F41" s="32" t="s">
        <v>4415</v>
      </c>
      <c r="G41" s="62">
        <v>1</v>
      </c>
    </row>
    <row r="42" spans="1:7" ht="53.45" customHeight="1" x14ac:dyDescent="0.2">
      <c r="A42" s="112"/>
      <c r="B42" s="112"/>
      <c r="C42" s="29" t="s">
        <v>4416</v>
      </c>
      <c r="D42" s="29" t="s">
        <v>4350</v>
      </c>
      <c r="E42" s="29" t="s">
        <v>1206</v>
      </c>
      <c r="F42" s="32" t="s">
        <v>4417</v>
      </c>
      <c r="G42" s="62">
        <v>1</v>
      </c>
    </row>
    <row r="43" spans="1:7" ht="53.45" customHeight="1" x14ac:dyDescent="0.2">
      <c r="A43" s="112"/>
      <c r="B43" s="112"/>
      <c r="C43" s="29" t="s">
        <v>4418</v>
      </c>
      <c r="D43" s="29" t="s">
        <v>4350</v>
      </c>
      <c r="E43" s="29" t="s">
        <v>1206</v>
      </c>
      <c r="F43" s="32" t="s">
        <v>4419</v>
      </c>
      <c r="G43" s="62">
        <v>1</v>
      </c>
    </row>
    <row r="44" spans="1:7" ht="53.45" customHeight="1" x14ac:dyDescent="0.2">
      <c r="A44" s="112"/>
      <c r="B44" s="112"/>
      <c r="C44" s="29" t="s">
        <v>4420</v>
      </c>
      <c r="D44" s="29" t="s">
        <v>4347</v>
      </c>
      <c r="E44" s="29" t="s">
        <v>1206</v>
      </c>
      <c r="F44" s="32" t="s">
        <v>4421</v>
      </c>
      <c r="G44" s="62">
        <v>1</v>
      </c>
    </row>
    <row r="45" spans="1:7" ht="53.45" customHeight="1" x14ac:dyDescent="0.2">
      <c r="A45" s="112"/>
      <c r="B45" s="112"/>
      <c r="C45" s="29" t="s">
        <v>4422</v>
      </c>
      <c r="D45" s="29" t="s">
        <v>4347</v>
      </c>
      <c r="E45" s="29" t="s">
        <v>1206</v>
      </c>
      <c r="F45" s="32" t="s">
        <v>4423</v>
      </c>
      <c r="G45" s="62">
        <v>1</v>
      </c>
    </row>
    <row r="46" spans="1:7" ht="53.45" customHeight="1" x14ac:dyDescent="0.2">
      <c r="A46" s="112"/>
      <c r="B46" s="112"/>
      <c r="C46" s="29" t="s">
        <v>4424</v>
      </c>
      <c r="D46" s="29" t="s">
        <v>4350</v>
      </c>
      <c r="E46" s="29" t="s">
        <v>1206</v>
      </c>
      <c r="F46" s="32" t="s">
        <v>4425</v>
      </c>
      <c r="G46" s="62">
        <v>1</v>
      </c>
    </row>
    <row r="47" spans="1:7" ht="53.45" customHeight="1" x14ac:dyDescent="0.2">
      <c r="A47" s="112"/>
      <c r="B47" s="112"/>
      <c r="C47" s="29" t="s">
        <v>4426</v>
      </c>
      <c r="D47" s="29" t="s">
        <v>4347</v>
      </c>
      <c r="E47" s="29" t="s">
        <v>1206</v>
      </c>
      <c r="F47" s="32" t="s">
        <v>4427</v>
      </c>
      <c r="G47" s="62">
        <v>1</v>
      </c>
    </row>
    <row r="48" spans="1:7" ht="53.45" customHeight="1" x14ac:dyDescent="0.2">
      <c r="A48" s="112"/>
      <c r="B48" s="112"/>
      <c r="C48" s="29" t="s">
        <v>4428</v>
      </c>
      <c r="D48" s="29" t="s">
        <v>4347</v>
      </c>
      <c r="E48" s="29" t="s">
        <v>1206</v>
      </c>
      <c r="F48" s="32" t="s">
        <v>4429</v>
      </c>
      <c r="G48" s="62">
        <v>1</v>
      </c>
    </row>
    <row r="49" spans="1:7" ht="53.45" customHeight="1" x14ac:dyDescent="0.2">
      <c r="A49" s="112"/>
      <c r="B49" s="112"/>
      <c r="C49" s="29" t="s">
        <v>4430</v>
      </c>
      <c r="D49" s="29" t="s">
        <v>4347</v>
      </c>
      <c r="E49" s="29" t="s">
        <v>1206</v>
      </c>
      <c r="F49" s="32" t="s">
        <v>4431</v>
      </c>
      <c r="G49" s="62">
        <v>1</v>
      </c>
    </row>
    <row r="50" spans="1:7" ht="53.45" customHeight="1" x14ac:dyDescent="0.2">
      <c r="A50" s="112"/>
      <c r="B50" s="112"/>
      <c r="C50" s="29" t="s">
        <v>4432</v>
      </c>
      <c r="D50" s="29" t="s">
        <v>4347</v>
      </c>
      <c r="E50" s="29" t="s">
        <v>1206</v>
      </c>
      <c r="F50" s="32" t="s">
        <v>4433</v>
      </c>
      <c r="G50" s="62">
        <v>1</v>
      </c>
    </row>
    <row r="51" spans="1:7" ht="53.45" customHeight="1" x14ac:dyDescent="0.2">
      <c r="A51" s="112"/>
      <c r="B51" s="112"/>
      <c r="C51" s="29" t="s">
        <v>4434</v>
      </c>
      <c r="D51" s="29" t="s">
        <v>4350</v>
      </c>
      <c r="E51" s="29" t="s">
        <v>1206</v>
      </c>
      <c r="F51" s="32" t="s">
        <v>4435</v>
      </c>
      <c r="G51" s="62">
        <v>1</v>
      </c>
    </row>
    <row r="52" spans="1:7" ht="53.45" customHeight="1" x14ac:dyDescent="0.2">
      <c r="A52" s="112"/>
      <c r="B52" s="112"/>
      <c r="C52" s="29" t="s">
        <v>4436</v>
      </c>
      <c r="D52" s="29" t="s">
        <v>4350</v>
      </c>
      <c r="E52" s="29" t="s">
        <v>1206</v>
      </c>
      <c r="F52" s="32" t="s">
        <v>4437</v>
      </c>
      <c r="G52" s="62">
        <v>1</v>
      </c>
    </row>
    <row r="53" spans="1:7" ht="53.45" customHeight="1" x14ac:dyDescent="0.2">
      <c r="A53" s="112"/>
      <c r="B53" s="112"/>
      <c r="C53" s="29" t="s">
        <v>4438</v>
      </c>
      <c r="D53" s="29" t="s">
        <v>4347</v>
      </c>
      <c r="E53" s="29" t="s">
        <v>1206</v>
      </c>
      <c r="F53" s="32" t="s">
        <v>4439</v>
      </c>
      <c r="G53" s="62">
        <v>1</v>
      </c>
    </row>
    <row r="54" spans="1:7" ht="53.45" customHeight="1" x14ac:dyDescent="0.2">
      <c r="A54" s="112"/>
      <c r="B54" s="112"/>
      <c r="C54" s="29" t="s">
        <v>4440</v>
      </c>
      <c r="D54" s="29" t="s">
        <v>4347</v>
      </c>
      <c r="E54" s="29" t="s">
        <v>1206</v>
      </c>
      <c r="F54" s="32" t="s">
        <v>4441</v>
      </c>
      <c r="G54" s="62">
        <v>1</v>
      </c>
    </row>
    <row r="55" spans="1:7" ht="38.25" x14ac:dyDescent="0.2">
      <c r="A55" s="112"/>
      <c r="B55" s="112"/>
      <c r="C55" s="29" t="s">
        <v>4442</v>
      </c>
      <c r="D55" s="29" t="s">
        <v>4347</v>
      </c>
      <c r="E55" s="29" t="s">
        <v>1206</v>
      </c>
      <c r="F55" s="32" t="s">
        <v>4443</v>
      </c>
      <c r="G55" s="62">
        <v>1</v>
      </c>
    </row>
    <row r="56" spans="1:7" ht="53.45" customHeight="1" x14ac:dyDescent="0.2">
      <c r="A56" s="112"/>
      <c r="B56" s="112"/>
      <c r="C56" s="29" t="s">
        <v>4444</v>
      </c>
      <c r="D56" s="29" t="s">
        <v>4347</v>
      </c>
      <c r="E56" s="29" t="s">
        <v>1206</v>
      </c>
      <c r="F56" s="32" t="s">
        <v>4445</v>
      </c>
      <c r="G56" s="62">
        <v>1</v>
      </c>
    </row>
    <row r="57" spans="1:7" ht="53.45" customHeight="1" x14ac:dyDescent="0.2">
      <c r="A57" s="112"/>
      <c r="B57" s="112"/>
      <c r="C57" s="29" t="s">
        <v>4446</v>
      </c>
      <c r="D57" s="29" t="s">
        <v>4350</v>
      </c>
      <c r="E57" s="29" t="s">
        <v>1206</v>
      </c>
      <c r="F57" s="32" t="s">
        <v>4447</v>
      </c>
      <c r="G57" s="62">
        <v>1</v>
      </c>
    </row>
    <row r="58" spans="1:7" ht="53.45" customHeight="1" x14ac:dyDescent="0.2">
      <c r="A58" s="112"/>
      <c r="B58" s="112"/>
      <c r="C58" s="29" t="s">
        <v>4448</v>
      </c>
      <c r="D58" s="29" t="s">
        <v>4347</v>
      </c>
      <c r="E58" s="29" t="s">
        <v>1206</v>
      </c>
      <c r="F58" s="32" t="s">
        <v>4449</v>
      </c>
      <c r="G58" s="62">
        <v>1</v>
      </c>
    </row>
    <row r="59" spans="1:7" ht="53.45" customHeight="1" x14ac:dyDescent="0.2">
      <c r="A59" s="112"/>
      <c r="B59" s="112"/>
      <c r="C59" s="29" t="s">
        <v>4450</v>
      </c>
      <c r="D59" s="29" t="s">
        <v>4347</v>
      </c>
      <c r="E59" s="29" t="s">
        <v>1206</v>
      </c>
      <c r="F59" s="32" t="s">
        <v>4451</v>
      </c>
      <c r="G59" s="62">
        <v>1</v>
      </c>
    </row>
    <row r="60" spans="1:7" ht="53.45" customHeight="1" x14ac:dyDescent="0.2">
      <c r="A60" s="112"/>
      <c r="B60" s="112"/>
      <c r="C60" s="29" t="s">
        <v>4452</v>
      </c>
      <c r="D60" s="29" t="s">
        <v>4347</v>
      </c>
      <c r="E60" s="29" t="s">
        <v>1206</v>
      </c>
      <c r="F60" s="32" t="s">
        <v>4453</v>
      </c>
      <c r="G60" s="62">
        <v>1</v>
      </c>
    </row>
    <row r="61" spans="1:7" ht="53.45" customHeight="1" x14ac:dyDescent="0.2">
      <c r="A61" s="112"/>
      <c r="B61" s="112"/>
      <c r="C61" s="29" t="s">
        <v>4454</v>
      </c>
      <c r="D61" s="29" t="s">
        <v>4347</v>
      </c>
      <c r="E61" s="29" t="s">
        <v>1206</v>
      </c>
      <c r="F61" s="32" t="s">
        <v>4455</v>
      </c>
      <c r="G61" s="62">
        <v>1</v>
      </c>
    </row>
    <row r="62" spans="1:7" ht="53.45" customHeight="1" x14ac:dyDescent="0.2">
      <c r="A62" s="112"/>
      <c r="B62" s="112"/>
      <c r="C62" s="29" t="s">
        <v>4456</v>
      </c>
      <c r="D62" s="29" t="s">
        <v>4350</v>
      </c>
      <c r="E62" s="29" t="s">
        <v>1206</v>
      </c>
      <c r="F62" s="32" t="s">
        <v>4457</v>
      </c>
      <c r="G62" s="62">
        <v>1</v>
      </c>
    </row>
    <row r="63" spans="1:7" ht="53.45" customHeight="1" x14ac:dyDescent="0.2">
      <c r="A63" s="112"/>
      <c r="B63" s="112"/>
      <c r="C63" s="29" t="s">
        <v>4458</v>
      </c>
      <c r="D63" s="29" t="s">
        <v>4350</v>
      </c>
      <c r="E63" s="29" t="s">
        <v>1206</v>
      </c>
      <c r="F63" s="32" t="s">
        <v>4459</v>
      </c>
      <c r="G63" s="62">
        <v>1</v>
      </c>
    </row>
    <row r="64" spans="1:7" ht="53.45" customHeight="1" x14ac:dyDescent="0.2">
      <c r="A64" s="112"/>
      <c r="B64" s="112"/>
      <c r="C64" s="29" t="s">
        <v>4460</v>
      </c>
      <c r="D64" s="29" t="s">
        <v>4350</v>
      </c>
      <c r="E64" s="29" t="s">
        <v>1206</v>
      </c>
      <c r="F64" s="32" t="s">
        <v>4461</v>
      </c>
      <c r="G64" s="62">
        <v>1</v>
      </c>
    </row>
    <row r="65" spans="1:7" ht="53.45" customHeight="1" x14ac:dyDescent="0.2">
      <c r="A65" s="112"/>
      <c r="B65" s="112"/>
      <c r="C65" s="29" t="s">
        <v>4462</v>
      </c>
      <c r="D65" s="29" t="s">
        <v>4347</v>
      </c>
      <c r="E65" s="29" t="s">
        <v>1206</v>
      </c>
      <c r="F65" s="32" t="s">
        <v>4463</v>
      </c>
      <c r="G65" s="62">
        <v>1</v>
      </c>
    </row>
    <row r="66" spans="1:7" ht="53.45" customHeight="1" x14ac:dyDescent="0.2">
      <c r="A66" s="112"/>
      <c r="B66" s="112"/>
      <c r="C66" s="29" t="s">
        <v>4464</v>
      </c>
      <c r="D66" s="29" t="s">
        <v>4347</v>
      </c>
      <c r="E66" s="29" t="s">
        <v>1206</v>
      </c>
      <c r="F66" s="32" t="s">
        <v>4465</v>
      </c>
      <c r="G66" s="62">
        <v>1</v>
      </c>
    </row>
    <row r="67" spans="1:7" ht="53.45" customHeight="1" x14ac:dyDescent="0.2">
      <c r="A67" s="112"/>
      <c r="B67" s="112"/>
      <c r="C67" s="29" t="s">
        <v>4466</v>
      </c>
      <c r="D67" s="29" t="s">
        <v>4347</v>
      </c>
      <c r="E67" s="29" t="s">
        <v>1206</v>
      </c>
      <c r="F67" s="32" t="s">
        <v>4467</v>
      </c>
      <c r="G67" s="62">
        <v>1</v>
      </c>
    </row>
    <row r="68" spans="1:7" ht="53.45" customHeight="1" x14ac:dyDescent="0.2">
      <c r="A68" s="112"/>
      <c r="B68" s="112"/>
      <c r="C68" s="29" t="s">
        <v>4468</v>
      </c>
      <c r="D68" s="29" t="s">
        <v>4347</v>
      </c>
      <c r="E68" s="29" t="s">
        <v>1206</v>
      </c>
      <c r="F68" s="32" t="s">
        <v>4469</v>
      </c>
      <c r="G68" s="62">
        <v>1</v>
      </c>
    </row>
    <row r="69" spans="1:7" ht="52.9" customHeight="1" x14ac:dyDescent="0.2">
      <c r="A69" s="112"/>
      <c r="B69" s="112"/>
      <c r="C69" s="29" t="s">
        <v>4470</v>
      </c>
      <c r="D69" s="29" t="s">
        <v>4347</v>
      </c>
      <c r="E69" s="29" t="s">
        <v>1206</v>
      </c>
      <c r="F69" s="32" t="s">
        <v>4471</v>
      </c>
      <c r="G69" s="62">
        <v>1</v>
      </c>
    </row>
    <row r="70" spans="1:7" ht="52.9" customHeight="1" x14ac:dyDescent="0.2">
      <c r="A70" s="112"/>
      <c r="B70" s="112"/>
      <c r="C70" s="29" t="s">
        <v>4472</v>
      </c>
      <c r="D70" s="29" t="s">
        <v>4350</v>
      </c>
      <c r="E70" s="29" t="s">
        <v>1206</v>
      </c>
      <c r="F70" s="32" t="s">
        <v>4473</v>
      </c>
      <c r="G70" s="62">
        <v>1</v>
      </c>
    </row>
    <row r="71" spans="1:7" ht="52.9" customHeight="1" x14ac:dyDescent="0.2">
      <c r="A71" s="112"/>
      <c r="B71" s="112"/>
      <c r="C71" s="29" t="s">
        <v>4474</v>
      </c>
      <c r="D71" s="29" t="s">
        <v>4350</v>
      </c>
      <c r="E71" s="29" t="s">
        <v>1206</v>
      </c>
      <c r="F71" s="32" t="s">
        <v>4475</v>
      </c>
      <c r="G71" s="62">
        <v>1</v>
      </c>
    </row>
    <row r="72" spans="1:7" ht="52.9" customHeight="1" x14ac:dyDescent="0.2">
      <c r="A72" s="112"/>
      <c r="B72" s="112"/>
      <c r="C72" s="29" t="s">
        <v>4476</v>
      </c>
      <c r="D72" s="29" t="s">
        <v>4350</v>
      </c>
      <c r="E72" s="29" t="s">
        <v>1206</v>
      </c>
      <c r="F72" s="32" t="s">
        <v>4477</v>
      </c>
      <c r="G72" s="62">
        <v>1</v>
      </c>
    </row>
    <row r="73" spans="1:7" ht="52.9" customHeight="1" x14ac:dyDescent="0.2">
      <c r="A73" s="112"/>
      <c r="B73" s="112"/>
      <c r="C73" s="29" t="s">
        <v>4478</v>
      </c>
      <c r="D73" s="29" t="s">
        <v>4350</v>
      </c>
      <c r="E73" s="29" t="s">
        <v>1206</v>
      </c>
      <c r="F73" s="32" t="s">
        <v>4479</v>
      </c>
      <c r="G73" s="62">
        <v>1</v>
      </c>
    </row>
    <row r="74" spans="1:7" ht="52.9" customHeight="1" x14ac:dyDescent="0.2">
      <c r="A74" s="112"/>
      <c r="B74" s="112"/>
      <c r="C74" s="29" t="s">
        <v>4480</v>
      </c>
      <c r="D74" s="29" t="s">
        <v>4350</v>
      </c>
      <c r="E74" s="29" t="s">
        <v>1206</v>
      </c>
      <c r="F74" s="32" t="s">
        <v>4481</v>
      </c>
      <c r="G74" s="62">
        <v>1</v>
      </c>
    </row>
    <row r="75" spans="1:7" ht="38.25" x14ac:dyDescent="0.2">
      <c r="A75" s="112"/>
      <c r="B75" s="112"/>
      <c r="C75" s="29" t="s">
        <v>4482</v>
      </c>
      <c r="D75" s="29" t="s">
        <v>4347</v>
      </c>
      <c r="E75" s="29" t="s">
        <v>1206</v>
      </c>
      <c r="F75" s="32" t="s">
        <v>4483</v>
      </c>
      <c r="G75" s="62">
        <v>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7:B7"/>
    <mergeCell ref="A8:B75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colBreaks count="1" manualBreakCount="1">
    <brk id="4" max="88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80B5-2D7E-471C-997C-72FE569C4690}">
  <sheetPr codeName="Foglio36">
    <pageSetUpPr fitToPage="1"/>
  </sheetPr>
  <dimension ref="A1:L75"/>
  <sheetViews>
    <sheetView view="pageBreakPreview" zoomScale="80" zoomScaleNormal="80" zoomScaleSheetLayoutView="80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A7" sqref="A7:F69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0.15" customHeight="1" x14ac:dyDescent="0.2">
      <c r="A2" s="122">
        <v>22</v>
      </c>
      <c r="B2" s="122" t="s">
        <v>82</v>
      </c>
      <c r="C2" s="122" t="s">
        <v>7</v>
      </c>
      <c r="D2" s="123" t="s">
        <v>14</v>
      </c>
      <c r="E2" s="118">
        <v>132</v>
      </c>
      <c r="F2" s="115">
        <f>ROUND(159720,2)</f>
        <v>159720</v>
      </c>
      <c r="G2" s="5">
        <v>1</v>
      </c>
      <c r="H2" s="11" t="s">
        <v>39</v>
      </c>
      <c r="I2" s="14" t="s">
        <v>4345</v>
      </c>
      <c r="J2" s="6">
        <v>900</v>
      </c>
      <c r="K2" s="6">
        <v>118800</v>
      </c>
      <c r="L2" s="10">
        <v>0.256198347107438</v>
      </c>
    </row>
    <row r="3" spans="1:12" ht="47.45" customHeight="1" x14ac:dyDescent="0.2">
      <c r="A3" s="122"/>
      <c r="B3" s="122"/>
      <c r="C3" s="122"/>
      <c r="D3" s="123"/>
      <c r="E3" s="119"/>
      <c r="F3" s="117"/>
      <c r="G3" s="5">
        <v>2</v>
      </c>
      <c r="H3" s="11" t="s">
        <v>50</v>
      </c>
      <c r="I3" s="14" t="s">
        <v>4484</v>
      </c>
      <c r="J3" s="9">
        <v>1100</v>
      </c>
      <c r="K3" s="6">
        <v>145200</v>
      </c>
      <c r="L3" s="10">
        <v>9.0909090909090912E-2</v>
      </c>
    </row>
    <row r="6" spans="1:12" ht="13.5" thickBot="1" x14ac:dyDescent="0.25"/>
    <row r="7" spans="1:12" ht="13.5" thickBot="1" x14ac:dyDescent="0.25">
      <c r="A7" s="144" t="s">
        <v>34</v>
      </c>
      <c r="B7" s="143"/>
      <c r="C7" s="18" t="s">
        <v>87</v>
      </c>
      <c r="D7" s="18" t="s">
        <v>88</v>
      </c>
      <c r="E7" s="19" t="s">
        <v>89</v>
      </c>
    </row>
    <row r="8" spans="1:12" ht="13.5" thickBot="1" x14ac:dyDescent="0.25">
      <c r="A8" s="238" t="s">
        <v>4485</v>
      </c>
      <c r="B8" s="239"/>
      <c r="C8" s="26" t="s">
        <v>4486</v>
      </c>
      <c r="D8" s="26">
        <v>1086388</v>
      </c>
      <c r="E8" s="26" t="s">
        <v>1206</v>
      </c>
    </row>
    <row r="9" spans="1:12" ht="13.5" thickBot="1" x14ac:dyDescent="0.25">
      <c r="A9" s="238" t="s">
        <v>4487</v>
      </c>
      <c r="B9" s="239"/>
      <c r="C9" s="26" t="s">
        <v>4488</v>
      </c>
      <c r="D9" s="26">
        <v>1086388</v>
      </c>
      <c r="E9" s="26" t="s">
        <v>1206</v>
      </c>
    </row>
    <row r="10" spans="1:12" ht="13.5" thickBot="1" x14ac:dyDescent="0.25">
      <c r="A10" s="238" t="s">
        <v>4489</v>
      </c>
      <c r="B10" s="239"/>
      <c r="C10" s="26" t="s">
        <v>4490</v>
      </c>
      <c r="D10" s="26">
        <v>1086388</v>
      </c>
      <c r="E10" s="26" t="s">
        <v>1206</v>
      </c>
    </row>
    <row r="11" spans="1:12" ht="13.5" thickBot="1" x14ac:dyDescent="0.25">
      <c r="A11" s="238" t="s">
        <v>4491</v>
      </c>
      <c r="B11" s="239"/>
      <c r="C11" s="26" t="s">
        <v>4492</v>
      </c>
      <c r="D11" s="26">
        <v>1086388</v>
      </c>
      <c r="E11" s="26" t="s">
        <v>1206</v>
      </c>
    </row>
    <row r="12" spans="1:12" ht="13.5" thickBot="1" x14ac:dyDescent="0.25">
      <c r="A12" s="238" t="s">
        <v>4493</v>
      </c>
      <c r="B12" s="239"/>
      <c r="C12" s="26" t="s">
        <v>4494</v>
      </c>
      <c r="D12" s="26">
        <v>1086388</v>
      </c>
      <c r="E12" s="26" t="s">
        <v>1206</v>
      </c>
    </row>
    <row r="13" spans="1:12" ht="13.5" thickBot="1" x14ac:dyDescent="0.25">
      <c r="A13" s="238" t="s">
        <v>4495</v>
      </c>
      <c r="B13" s="239"/>
      <c r="C13" s="26" t="s">
        <v>4496</v>
      </c>
      <c r="D13" s="26">
        <v>1086388</v>
      </c>
      <c r="E13" s="26" t="s">
        <v>1206</v>
      </c>
    </row>
    <row r="14" spans="1:12" ht="13.5" thickBot="1" x14ac:dyDescent="0.25">
      <c r="A14" s="238" t="s">
        <v>4497</v>
      </c>
      <c r="B14" s="239"/>
      <c r="C14" s="26" t="s">
        <v>4498</v>
      </c>
      <c r="D14" s="26">
        <v>1086388</v>
      </c>
      <c r="E14" s="26" t="s">
        <v>1206</v>
      </c>
    </row>
    <row r="15" spans="1:12" ht="13.5" thickBot="1" x14ac:dyDescent="0.25">
      <c r="A15" s="238" t="s">
        <v>4499</v>
      </c>
      <c r="B15" s="239"/>
      <c r="C15" s="26" t="s">
        <v>4500</v>
      </c>
      <c r="D15" s="26">
        <v>1086388</v>
      </c>
      <c r="E15" s="26" t="s">
        <v>1206</v>
      </c>
    </row>
    <row r="16" spans="1:12" ht="13.5" thickBot="1" x14ac:dyDescent="0.25">
      <c r="A16" s="238" t="s">
        <v>4501</v>
      </c>
      <c r="B16" s="239"/>
      <c r="C16" s="26" t="s">
        <v>4502</v>
      </c>
      <c r="D16" s="26">
        <v>1086388</v>
      </c>
      <c r="E16" s="26" t="s">
        <v>1206</v>
      </c>
    </row>
    <row r="17" spans="1:5" ht="13.5" thickBot="1" x14ac:dyDescent="0.25">
      <c r="A17" s="238" t="s">
        <v>4503</v>
      </c>
      <c r="B17" s="239"/>
      <c r="C17" s="26" t="s">
        <v>4504</v>
      </c>
      <c r="D17" s="26">
        <v>1086388</v>
      </c>
      <c r="E17" s="26" t="s">
        <v>1206</v>
      </c>
    </row>
    <row r="18" spans="1:5" ht="13.5" thickBot="1" x14ac:dyDescent="0.25">
      <c r="A18" s="238" t="s">
        <v>4505</v>
      </c>
      <c r="B18" s="239"/>
      <c r="C18" s="26" t="s">
        <v>4506</v>
      </c>
      <c r="D18" s="26">
        <v>102695</v>
      </c>
      <c r="E18" s="26" t="s">
        <v>1206</v>
      </c>
    </row>
    <row r="19" spans="1:5" ht="13.5" thickBot="1" x14ac:dyDescent="0.25">
      <c r="A19" s="238" t="s">
        <v>4507</v>
      </c>
      <c r="B19" s="239"/>
      <c r="C19" s="26" t="s">
        <v>4508</v>
      </c>
      <c r="D19" s="26">
        <v>102695</v>
      </c>
      <c r="E19" s="26" t="s">
        <v>1206</v>
      </c>
    </row>
    <row r="20" spans="1:5" ht="13.5" thickBot="1" x14ac:dyDescent="0.25">
      <c r="A20" s="238" t="s">
        <v>4509</v>
      </c>
      <c r="B20" s="239"/>
      <c r="C20" s="26" t="s">
        <v>4510</v>
      </c>
      <c r="D20" s="26">
        <v>102695</v>
      </c>
      <c r="E20" s="26" t="s">
        <v>1206</v>
      </c>
    </row>
    <row r="21" spans="1:5" ht="13.5" thickBot="1" x14ac:dyDescent="0.25">
      <c r="A21" s="238" t="s">
        <v>4511</v>
      </c>
      <c r="B21" s="239"/>
      <c r="C21" s="26" t="s">
        <v>4512</v>
      </c>
      <c r="D21" s="26">
        <v>102695</v>
      </c>
      <c r="E21" s="26" t="s">
        <v>1206</v>
      </c>
    </row>
    <row r="22" spans="1:5" ht="13.5" thickBot="1" x14ac:dyDescent="0.25">
      <c r="A22" s="238" t="s">
        <v>4513</v>
      </c>
      <c r="B22" s="239"/>
      <c r="C22" s="26" t="s">
        <v>4514</v>
      </c>
      <c r="D22" s="26">
        <v>102695</v>
      </c>
      <c r="E22" s="26" t="s">
        <v>1206</v>
      </c>
    </row>
    <row r="23" spans="1:5" ht="13.5" thickBot="1" x14ac:dyDescent="0.25">
      <c r="A23" s="238" t="s">
        <v>4515</v>
      </c>
      <c r="B23" s="239"/>
      <c r="C23" s="26" t="s">
        <v>4516</v>
      </c>
      <c r="D23" s="26">
        <v>102695</v>
      </c>
      <c r="E23" s="26" t="s">
        <v>1206</v>
      </c>
    </row>
    <row r="24" spans="1:5" ht="13.5" thickBot="1" x14ac:dyDescent="0.25">
      <c r="A24" s="238" t="s">
        <v>4517</v>
      </c>
      <c r="B24" s="239"/>
      <c r="C24" s="26" t="s">
        <v>4518</v>
      </c>
      <c r="D24" s="26">
        <v>102695</v>
      </c>
      <c r="E24" s="26" t="s">
        <v>1206</v>
      </c>
    </row>
    <row r="25" spans="1:5" ht="13.5" thickBot="1" x14ac:dyDescent="0.25">
      <c r="A25" s="238" t="s">
        <v>4519</v>
      </c>
      <c r="B25" s="239"/>
      <c r="C25" s="26" t="s">
        <v>4520</v>
      </c>
      <c r="D25" s="26">
        <v>102695</v>
      </c>
      <c r="E25" s="26" t="s">
        <v>1206</v>
      </c>
    </row>
    <row r="26" spans="1:5" ht="13.5" thickBot="1" x14ac:dyDescent="0.25">
      <c r="A26" s="238" t="s">
        <v>4521</v>
      </c>
      <c r="B26" s="239"/>
      <c r="C26" s="26" t="s">
        <v>4522</v>
      </c>
      <c r="D26" s="26">
        <v>102695</v>
      </c>
      <c r="E26" s="26" t="s">
        <v>1206</v>
      </c>
    </row>
    <row r="27" spans="1:5" ht="13.5" thickBot="1" x14ac:dyDescent="0.25">
      <c r="A27" s="238" t="s">
        <v>4523</v>
      </c>
      <c r="B27" s="239"/>
      <c r="C27" s="26" t="s">
        <v>4524</v>
      </c>
      <c r="D27" s="26">
        <v>102695</v>
      </c>
      <c r="E27" s="26" t="s">
        <v>1206</v>
      </c>
    </row>
    <row r="28" spans="1:5" ht="13.5" thickBot="1" x14ac:dyDescent="0.25">
      <c r="A28" s="238" t="s">
        <v>4525</v>
      </c>
      <c r="B28" s="239"/>
      <c r="C28" s="26" t="s">
        <v>4526</v>
      </c>
      <c r="D28" s="26">
        <v>102695</v>
      </c>
      <c r="E28" s="26" t="s">
        <v>1206</v>
      </c>
    </row>
    <row r="29" spans="1:5" ht="13.5" thickBot="1" x14ac:dyDescent="0.25">
      <c r="A29" s="238" t="s">
        <v>4527</v>
      </c>
      <c r="B29" s="239"/>
      <c r="C29" s="26" t="s">
        <v>4528</v>
      </c>
      <c r="D29" s="26">
        <v>102695</v>
      </c>
      <c r="E29" s="26" t="s">
        <v>1206</v>
      </c>
    </row>
    <row r="30" spans="1:5" ht="13.5" thickBot="1" x14ac:dyDescent="0.25">
      <c r="A30" s="238" t="s">
        <v>4529</v>
      </c>
      <c r="B30" s="239"/>
      <c r="C30" s="26" t="s">
        <v>4530</v>
      </c>
      <c r="D30" s="26">
        <v>102695</v>
      </c>
      <c r="E30" s="26" t="s">
        <v>1206</v>
      </c>
    </row>
    <row r="31" spans="1:5" ht="13.5" thickBot="1" x14ac:dyDescent="0.25">
      <c r="A31" s="238" t="s">
        <v>4531</v>
      </c>
      <c r="B31" s="239"/>
      <c r="C31" s="26" t="s">
        <v>4532</v>
      </c>
      <c r="D31" s="26">
        <v>102695</v>
      </c>
      <c r="E31" s="26" t="s">
        <v>1206</v>
      </c>
    </row>
    <row r="32" spans="1:5" ht="13.5" thickBot="1" x14ac:dyDescent="0.25">
      <c r="A32" s="238" t="s">
        <v>4533</v>
      </c>
      <c r="B32" s="239"/>
      <c r="C32" s="26" t="s">
        <v>4534</v>
      </c>
      <c r="D32" s="26">
        <v>102695</v>
      </c>
      <c r="E32" s="26" t="s">
        <v>1206</v>
      </c>
    </row>
    <row r="33" spans="1:5" ht="13.5" thickBot="1" x14ac:dyDescent="0.25">
      <c r="A33" s="238" t="s">
        <v>4535</v>
      </c>
      <c r="B33" s="239"/>
      <c r="C33" s="26" t="s">
        <v>4536</v>
      </c>
      <c r="D33" s="26">
        <v>102695</v>
      </c>
      <c r="E33" s="26" t="s">
        <v>1206</v>
      </c>
    </row>
    <row r="34" spans="1:5" ht="13.5" thickBot="1" x14ac:dyDescent="0.25">
      <c r="A34" s="238" t="s">
        <v>4537</v>
      </c>
      <c r="B34" s="239"/>
      <c r="C34" s="26" t="s">
        <v>4538</v>
      </c>
      <c r="D34" s="26">
        <v>102695</v>
      </c>
      <c r="E34" s="26" t="s">
        <v>1206</v>
      </c>
    </row>
    <row r="35" spans="1:5" ht="13.5" thickBot="1" x14ac:dyDescent="0.25">
      <c r="A35" s="238" t="s">
        <v>4539</v>
      </c>
      <c r="B35" s="239"/>
      <c r="C35" s="26" t="s">
        <v>4540</v>
      </c>
      <c r="D35" s="26">
        <v>102695</v>
      </c>
      <c r="E35" s="26" t="s">
        <v>1206</v>
      </c>
    </row>
    <row r="36" spans="1:5" ht="13.5" thickBot="1" x14ac:dyDescent="0.25">
      <c r="A36" s="238" t="s">
        <v>4541</v>
      </c>
      <c r="B36" s="239"/>
      <c r="C36" s="26" t="s">
        <v>4542</v>
      </c>
      <c r="D36" s="26">
        <v>102695</v>
      </c>
      <c r="E36" s="26" t="s">
        <v>1206</v>
      </c>
    </row>
    <row r="37" spans="1:5" ht="13.5" thickBot="1" x14ac:dyDescent="0.25">
      <c r="A37" s="238" t="s">
        <v>4543</v>
      </c>
      <c r="B37" s="239"/>
      <c r="C37" s="26" t="s">
        <v>4544</v>
      </c>
      <c r="D37" s="26">
        <v>102695</v>
      </c>
      <c r="E37" s="26" t="s">
        <v>1206</v>
      </c>
    </row>
    <row r="38" spans="1:5" ht="13.5" thickBot="1" x14ac:dyDescent="0.25">
      <c r="A38" s="238" t="s">
        <v>4545</v>
      </c>
      <c r="B38" s="239"/>
      <c r="C38" s="26" t="s">
        <v>4546</v>
      </c>
      <c r="D38" s="26">
        <v>102695</v>
      </c>
      <c r="E38" s="26" t="s">
        <v>1206</v>
      </c>
    </row>
    <row r="39" spans="1:5" ht="13.5" thickBot="1" x14ac:dyDescent="0.25">
      <c r="A39" s="238" t="s">
        <v>4547</v>
      </c>
      <c r="B39" s="239"/>
      <c r="C39" s="26" t="s">
        <v>4548</v>
      </c>
      <c r="D39" s="26">
        <v>102695</v>
      </c>
      <c r="E39" s="26" t="s">
        <v>1206</v>
      </c>
    </row>
    <row r="40" spans="1:5" ht="13.5" thickBot="1" x14ac:dyDescent="0.25">
      <c r="A40" s="238" t="s">
        <v>4549</v>
      </c>
      <c r="B40" s="239"/>
      <c r="C40" s="26" t="s">
        <v>4550</v>
      </c>
      <c r="D40" s="26">
        <v>102695</v>
      </c>
      <c r="E40" s="26" t="s">
        <v>1206</v>
      </c>
    </row>
    <row r="41" spans="1:5" ht="13.5" thickBot="1" x14ac:dyDescent="0.25">
      <c r="A41" s="238" t="s">
        <v>4551</v>
      </c>
      <c r="B41" s="239"/>
      <c r="C41" s="26" t="s">
        <v>4552</v>
      </c>
      <c r="D41" s="26">
        <v>102695</v>
      </c>
      <c r="E41" s="26" t="s">
        <v>1206</v>
      </c>
    </row>
    <row r="42" spans="1:5" ht="13.5" thickBot="1" x14ac:dyDescent="0.25">
      <c r="A42" s="238" t="s">
        <v>4553</v>
      </c>
      <c r="B42" s="239"/>
      <c r="C42" s="26" t="s">
        <v>4554</v>
      </c>
      <c r="D42" s="26">
        <v>102695</v>
      </c>
      <c r="E42" s="26" t="s">
        <v>1206</v>
      </c>
    </row>
    <row r="43" spans="1:5" ht="13.5" thickBot="1" x14ac:dyDescent="0.25">
      <c r="A43" s="238" t="s">
        <v>4555</v>
      </c>
      <c r="B43" s="239"/>
      <c r="C43" s="26" t="s">
        <v>4556</v>
      </c>
      <c r="D43" s="26">
        <v>102695</v>
      </c>
      <c r="E43" s="26" t="s">
        <v>1206</v>
      </c>
    </row>
    <row r="44" spans="1:5" ht="13.5" thickBot="1" x14ac:dyDescent="0.25">
      <c r="A44" s="238" t="s">
        <v>4557</v>
      </c>
      <c r="B44" s="239"/>
      <c r="C44" s="26" t="s">
        <v>4558</v>
      </c>
      <c r="D44" s="26">
        <v>102695</v>
      </c>
      <c r="E44" s="26" t="s">
        <v>1206</v>
      </c>
    </row>
    <row r="45" spans="1:5" ht="13.5" thickBot="1" x14ac:dyDescent="0.25">
      <c r="A45" s="238" t="s">
        <v>4559</v>
      </c>
      <c r="B45" s="239"/>
      <c r="C45" s="26" t="s">
        <v>4560</v>
      </c>
      <c r="D45" s="26">
        <v>102695</v>
      </c>
      <c r="E45" s="26" t="s">
        <v>1206</v>
      </c>
    </row>
    <row r="46" spans="1:5" ht="13.5" thickBot="1" x14ac:dyDescent="0.25">
      <c r="A46" s="238" t="s">
        <v>4561</v>
      </c>
      <c r="B46" s="239"/>
      <c r="C46" s="26" t="s">
        <v>4562</v>
      </c>
      <c r="D46" s="26">
        <v>102695</v>
      </c>
      <c r="E46" s="26" t="s">
        <v>1206</v>
      </c>
    </row>
    <row r="47" spans="1:5" ht="13.5" thickBot="1" x14ac:dyDescent="0.25">
      <c r="A47" s="238" t="s">
        <v>4563</v>
      </c>
      <c r="B47" s="239"/>
      <c r="C47" s="26" t="s">
        <v>4564</v>
      </c>
      <c r="D47" s="26">
        <v>102695</v>
      </c>
      <c r="E47" s="26" t="s">
        <v>1206</v>
      </c>
    </row>
    <row r="48" spans="1:5" ht="13.5" thickBot="1" x14ac:dyDescent="0.25">
      <c r="A48" s="238" t="s">
        <v>4565</v>
      </c>
      <c r="B48" s="239"/>
      <c r="C48" s="26" t="s">
        <v>4566</v>
      </c>
      <c r="D48" s="26">
        <v>102695</v>
      </c>
      <c r="E48" s="26" t="s">
        <v>1206</v>
      </c>
    </row>
    <row r="49" spans="1:5" ht="13.5" thickBot="1" x14ac:dyDescent="0.25">
      <c r="A49" s="238" t="s">
        <v>4567</v>
      </c>
      <c r="B49" s="239"/>
      <c r="C49" s="26" t="s">
        <v>4568</v>
      </c>
      <c r="D49" s="26">
        <v>102695</v>
      </c>
      <c r="E49" s="26" t="s">
        <v>1206</v>
      </c>
    </row>
    <row r="50" spans="1:5" ht="13.5" thickBot="1" x14ac:dyDescent="0.25">
      <c r="A50" s="238" t="s">
        <v>4569</v>
      </c>
      <c r="B50" s="239"/>
      <c r="C50" s="26" t="s">
        <v>4570</v>
      </c>
      <c r="D50" s="26">
        <v>102695</v>
      </c>
      <c r="E50" s="26" t="s">
        <v>1206</v>
      </c>
    </row>
    <row r="51" spans="1:5" ht="13.5" thickBot="1" x14ac:dyDescent="0.25">
      <c r="A51" s="238" t="s">
        <v>4571</v>
      </c>
      <c r="B51" s="239"/>
      <c r="C51" s="26" t="s">
        <v>4572</v>
      </c>
      <c r="D51" s="26">
        <v>102695</v>
      </c>
      <c r="E51" s="26" t="s">
        <v>1206</v>
      </c>
    </row>
    <row r="52" spans="1:5" ht="13.5" thickBot="1" x14ac:dyDescent="0.25">
      <c r="A52" s="238" t="s">
        <v>4573</v>
      </c>
      <c r="B52" s="239"/>
      <c r="C52" s="26" t="s">
        <v>4574</v>
      </c>
      <c r="D52" s="26">
        <v>102695</v>
      </c>
      <c r="E52" s="26" t="s">
        <v>1206</v>
      </c>
    </row>
    <row r="53" spans="1:5" ht="13.5" thickBot="1" x14ac:dyDescent="0.25">
      <c r="A53" s="238" t="s">
        <v>4575</v>
      </c>
      <c r="B53" s="239"/>
      <c r="C53" s="26" t="s">
        <v>4576</v>
      </c>
      <c r="D53" s="26">
        <v>102695</v>
      </c>
      <c r="E53" s="26" t="s">
        <v>1206</v>
      </c>
    </row>
    <row r="54" spans="1:5" ht="13.5" thickBot="1" x14ac:dyDescent="0.25">
      <c r="A54" s="238" t="s">
        <v>4577</v>
      </c>
      <c r="B54" s="239"/>
      <c r="C54" s="26" t="s">
        <v>4578</v>
      </c>
      <c r="D54" s="26">
        <v>102695</v>
      </c>
      <c r="E54" s="26" t="s">
        <v>1206</v>
      </c>
    </row>
    <row r="55" spans="1:5" ht="39" thickBot="1" x14ac:dyDescent="0.25">
      <c r="A55" s="78"/>
      <c r="B55" s="94" t="s">
        <v>4579</v>
      </c>
      <c r="C55" s="26" t="s">
        <v>4580</v>
      </c>
      <c r="D55" s="26">
        <v>102695</v>
      </c>
      <c r="E55" s="26" t="s">
        <v>1206</v>
      </c>
    </row>
    <row r="56" spans="1:5" ht="13.5" thickBot="1" x14ac:dyDescent="0.25">
      <c r="A56" s="238" t="s">
        <v>4581</v>
      </c>
      <c r="B56" s="239"/>
      <c r="C56" s="26" t="s">
        <v>4582</v>
      </c>
      <c r="D56" s="26">
        <v>102695</v>
      </c>
      <c r="E56" s="26" t="s">
        <v>1206</v>
      </c>
    </row>
    <row r="57" spans="1:5" ht="13.5" thickBot="1" x14ac:dyDescent="0.25">
      <c r="A57" s="238" t="s">
        <v>4583</v>
      </c>
      <c r="B57" s="239"/>
      <c r="C57" s="26" t="s">
        <v>4584</v>
      </c>
      <c r="D57" s="26">
        <v>102695</v>
      </c>
      <c r="E57" s="26" t="s">
        <v>1206</v>
      </c>
    </row>
    <row r="58" spans="1:5" ht="13.5" thickBot="1" x14ac:dyDescent="0.25">
      <c r="A58" s="238" t="s">
        <v>4585</v>
      </c>
      <c r="B58" s="239"/>
      <c r="C58" s="26" t="s">
        <v>4586</v>
      </c>
      <c r="D58" s="26">
        <v>102695</v>
      </c>
      <c r="E58" s="26" t="s">
        <v>1206</v>
      </c>
    </row>
    <row r="59" spans="1:5" ht="13.5" thickBot="1" x14ac:dyDescent="0.25">
      <c r="A59" s="238" t="s">
        <v>4587</v>
      </c>
      <c r="B59" s="239"/>
      <c r="C59" s="26" t="s">
        <v>4588</v>
      </c>
      <c r="D59" s="26">
        <v>102695</v>
      </c>
      <c r="E59" s="26" t="s">
        <v>1206</v>
      </c>
    </row>
    <row r="60" spans="1:5" ht="13.5" thickBot="1" x14ac:dyDescent="0.25">
      <c r="A60" s="238" t="s">
        <v>4589</v>
      </c>
      <c r="B60" s="239"/>
      <c r="C60" s="26" t="s">
        <v>4590</v>
      </c>
      <c r="D60" s="26">
        <v>102695</v>
      </c>
      <c r="E60" s="26" t="s">
        <v>1206</v>
      </c>
    </row>
    <row r="61" spans="1:5" ht="13.5" thickBot="1" x14ac:dyDescent="0.25">
      <c r="A61" s="238" t="s">
        <v>4591</v>
      </c>
      <c r="B61" s="239"/>
      <c r="C61" s="26" t="s">
        <v>4592</v>
      </c>
      <c r="D61" s="26">
        <v>102695</v>
      </c>
      <c r="E61" s="26" t="s">
        <v>1206</v>
      </c>
    </row>
    <row r="62" spans="1:5" ht="13.5" thickBot="1" x14ac:dyDescent="0.25">
      <c r="A62" s="238" t="s">
        <v>4593</v>
      </c>
      <c r="B62" s="239"/>
      <c r="C62" s="26" t="s">
        <v>4594</v>
      </c>
      <c r="D62" s="26">
        <v>102695</v>
      </c>
      <c r="E62" s="26" t="s">
        <v>1206</v>
      </c>
    </row>
    <row r="63" spans="1:5" ht="13.5" thickBot="1" x14ac:dyDescent="0.25">
      <c r="A63" s="238" t="s">
        <v>4595</v>
      </c>
      <c r="B63" s="239"/>
      <c r="C63" s="26" t="s">
        <v>4596</v>
      </c>
      <c r="D63" s="26">
        <v>102695</v>
      </c>
      <c r="E63" s="26" t="s">
        <v>1206</v>
      </c>
    </row>
    <row r="64" spans="1:5" ht="13.5" thickBot="1" x14ac:dyDescent="0.25">
      <c r="A64" s="238" t="s">
        <v>4597</v>
      </c>
      <c r="B64" s="239"/>
      <c r="C64" s="26" t="s">
        <v>4598</v>
      </c>
      <c r="D64" s="26">
        <v>102695</v>
      </c>
      <c r="E64" s="26" t="s">
        <v>1206</v>
      </c>
    </row>
    <row r="65" spans="1:5" ht="13.5" thickBot="1" x14ac:dyDescent="0.25">
      <c r="A65" s="238" t="s">
        <v>4599</v>
      </c>
      <c r="B65" s="239"/>
      <c r="C65" s="26" t="s">
        <v>4600</v>
      </c>
      <c r="D65" s="26">
        <v>102695</v>
      </c>
      <c r="E65" s="26" t="s">
        <v>1206</v>
      </c>
    </row>
    <row r="66" spans="1:5" ht="13.5" thickBot="1" x14ac:dyDescent="0.25">
      <c r="A66" s="238" t="s">
        <v>4601</v>
      </c>
      <c r="B66" s="239"/>
      <c r="C66" s="26" t="s">
        <v>4602</v>
      </c>
      <c r="D66" s="26">
        <v>102695</v>
      </c>
      <c r="E66" s="26" t="s">
        <v>1206</v>
      </c>
    </row>
    <row r="67" spans="1:5" ht="13.5" thickBot="1" x14ac:dyDescent="0.25">
      <c r="A67" s="238" t="s">
        <v>4603</v>
      </c>
      <c r="B67" s="239"/>
      <c r="C67" s="26" t="s">
        <v>4604</v>
      </c>
      <c r="D67" s="26">
        <v>102695</v>
      </c>
      <c r="E67" s="26" t="s">
        <v>1206</v>
      </c>
    </row>
    <row r="68" spans="1:5" ht="13.5" thickBot="1" x14ac:dyDescent="0.25">
      <c r="A68" s="238" t="s">
        <v>4605</v>
      </c>
      <c r="B68" s="239"/>
      <c r="C68" s="26" t="s">
        <v>4606</v>
      </c>
      <c r="D68" s="26">
        <v>102695</v>
      </c>
      <c r="E68" s="26" t="s">
        <v>1206</v>
      </c>
    </row>
    <row r="69" spans="1:5" ht="13.15" customHeight="1" x14ac:dyDescent="0.2"/>
    <row r="70" spans="1:5" ht="13.15" customHeight="1" x14ac:dyDescent="0.2"/>
    <row r="71" spans="1:5" ht="13.15" customHeight="1" x14ac:dyDescent="0.2"/>
    <row r="72" spans="1:5" ht="13.15" customHeight="1" x14ac:dyDescent="0.2"/>
    <row r="73" spans="1:5" ht="13.15" customHeight="1" x14ac:dyDescent="0.2"/>
    <row r="74" spans="1:5" ht="13.15" customHeight="1" x14ac:dyDescent="0.2"/>
    <row r="75" spans="1:5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67">
    <mergeCell ref="A68:B68"/>
    <mergeCell ref="A62:B62"/>
    <mergeCell ref="A63:B63"/>
    <mergeCell ref="A64:B64"/>
    <mergeCell ref="A65:B65"/>
    <mergeCell ref="A66:B66"/>
    <mergeCell ref="A67:B67"/>
    <mergeCell ref="A61:B61"/>
    <mergeCell ref="A49:B49"/>
    <mergeCell ref="A50:B50"/>
    <mergeCell ref="A51:B51"/>
    <mergeCell ref="A52:B52"/>
    <mergeCell ref="A53:B53"/>
    <mergeCell ref="A54:B54"/>
    <mergeCell ref="A56:B56"/>
    <mergeCell ref="A57:B57"/>
    <mergeCell ref="A58:B58"/>
    <mergeCell ref="A59:B59"/>
    <mergeCell ref="A60:B60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E2:E3"/>
    <mergeCell ref="F2:F3"/>
    <mergeCell ref="A7:B7"/>
    <mergeCell ref="A8:B8"/>
    <mergeCell ref="A9:B9"/>
    <mergeCell ref="A12:B12"/>
    <mergeCell ref="A2:A3"/>
    <mergeCell ref="B2:B3"/>
    <mergeCell ref="C2:C3"/>
    <mergeCell ref="D2:D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83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2AD8-8178-4A64-A5B9-E30CCB3C4E90}">
  <sheetPr>
    <pageSetUpPr fitToPage="1"/>
  </sheetPr>
  <dimension ref="A1:L103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7" sqref="G7:N110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7.45" customHeight="1" x14ac:dyDescent="0.2">
      <c r="A2" s="121">
        <v>23</v>
      </c>
      <c r="B2" s="121" t="s">
        <v>83</v>
      </c>
      <c r="C2" s="122" t="s">
        <v>17</v>
      </c>
      <c r="D2" s="123" t="s">
        <v>14</v>
      </c>
      <c r="E2" s="118">
        <v>500</v>
      </c>
      <c r="F2" s="115">
        <f>ROUND(700000,2)</f>
        <v>700000</v>
      </c>
      <c r="G2" s="5">
        <v>1</v>
      </c>
      <c r="H2" s="11" t="s">
        <v>46</v>
      </c>
      <c r="I2" s="14" t="s">
        <v>4608</v>
      </c>
      <c r="J2" s="9">
        <v>1100</v>
      </c>
      <c r="K2" s="6">
        <v>550000</v>
      </c>
      <c r="L2" s="10">
        <v>0.21428571428571427</v>
      </c>
    </row>
    <row r="3" spans="1:12" ht="39.6" customHeight="1" x14ac:dyDescent="0.2">
      <c r="A3" s="121"/>
      <c r="B3" s="121"/>
      <c r="C3" s="122"/>
      <c r="D3" s="123"/>
      <c r="E3" s="119"/>
      <c r="F3" s="117"/>
      <c r="G3" s="5">
        <v>2</v>
      </c>
      <c r="H3" s="11" t="s">
        <v>41</v>
      </c>
      <c r="I3" s="14" t="s">
        <v>4607</v>
      </c>
      <c r="J3" s="6">
        <v>695</v>
      </c>
      <c r="K3" s="6">
        <v>347500</v>
      </c>
      <c r="L3" s="10">
        <v>0.50357142857142856</v>
      </c>
    </row>
    <row r="6" spans="1:12" ht="13.5" thickBot="1" x14ac:dyDescent="0.25"/>
    <row r="7" spans="1:12" ht="13.5" thickBot="1" x14ac:dyDescent="0.25">
      <c r="A7" s="144" t="s">
        <v>34</v>
      </c>
      <c r="B7" s="114"/>
      <c r="C7" s="18" t="s">
        <v>87</v>
      </c>
      <c r="D7" s="18" t="s">
        <v>88</v>
      </c>
      <c r="E7" s="19" t="s">
        <v>89</v>
      </c>
    </row>
    <row r="8" spans="1:12" ht="13.5" thickBot="1" x14ac:dyDescent="0.25">
      <c r="A8" s="63"/>
      <c r="B8" s="59" t="s">
        <v>4607</v>
      </c>
      <c r="C8" s="26" t="str">
        <f>'[2]Lotto 23'!C8</f>
        <v>ST-40-40</v>
      </c>
      <c r="D8" s="26">
        <v>2274611</v>
      </c>
      <c r="E8" s="26" t="s">
        <v>1449</v>
      </c>
    </row>
    <row r="9" spans="1:12" ht="13.5" thickBot="1" x14ac:dyDescent="0.25">
      <c r="A9" s="65"/>
      <c r="B9" s="59" t="s">
        <v>4607</v>
      </c>
      <c r="C9" s="26" t="str">
        <f>'[2]Lotto 23'!C9</f>
        <v>ST-40-60</v>
      </c>
      <c r="D9" s="26">
        <v>2274611</v>
      </c>
      <c r="E9" s="26" t="s">
        <v>1449</v>
      </c>
    </row>
    <row r="10" spans="1:12" ht="13.5" thickBot="1" x14ac:dyDescent="0.25">
      <c r="A10" s="65"/>
      <c r="B10" s="59" t="s">
        <v>4607</v>
      </c>
      <c r="C10" s="26" t="str">
        <f>'[2]Lotto 23'!C10</f>
        <v>ST-40-80</v>
      </c>
      <c r="D10" s="26">
        <v>2274611</v>
      </c>
      <c r="E10" s="26" t="s">
        <v>1449</v>
      </c>
    </row>
    <row r="11" spans="1:12" ht="13.5" thickBot="1" x14ac:dyDescent="0.25">
      <c r="A11" s="65"/>
      <c r="B11" s="59" t="s">
        <v>4607</v>
      </c>
      <c r="C11" s="26" t="str">
        <f>'[2]Lotto 23'!C11</f>
        <v>ST-40-100</v>
      </c>
      <c r="D11" s="26">
        <v>2274611</v>
      </c>
      <c r="E11" s="26" t="s">
        <v>1449</v>
      </c>
    </row>
    <row r="12" spans="1:12" ht="13.5" thickBot="1" x14ac:dyDescent="0.25">
      <c r="A12" s="65"/>
      <c r="B12" s="59" t="s">
        <v>4607</v>
      </c>
      <c r="C12" s="26" t="str">
        <f>'[2]Lotto 23'!C12</f>
        <v>ST-40-120</v>
      </c>
      <c r="D12" s="26">
        <v>2274611</v>
      </c>
      <c r="E12" s="26" t="s">
        <v>1449</v>
      </c>
    </row>
    <row r="13" spans="1:12" ht="13.5" thickBot="1" x14ac:dyDescent="0.25">
      <c r="A13" s="65"/>
      <c r="B13" s="59" t="s">
        <v>4607</v>
      </c>
      <c r="C13" s="26" t="str">
        <f>'[2]Lotto 23'!C13</f>
        <v>ST-40-150</v>
      </c>
      <c r="D13" s="26">
        <v>2274611</v>
      </c>
      <c r="E13" s="26" t="s">
        <v>1449</v>
      </c>
    </row>
    <row r="14" spans="1:12" ht="13.5" thickBot="1" x14ac:dyDescent="0.25">
      <c r="A14" s="65"/>
      <c r="B14" s="59" t="s">
        <v>4607</v>
      </c>
      <c r="C14" s="26" t="str">
        <f>'[2]Lotto 23'!C14</f>
        <v>ST-40-200</v>
      </c>
      <c r="D14" s="26">
        <v>2274611</v>
      </c>
      <c r="E14" s="26" t="s">
        <v>1449</v>
      </c>
    </row>
    <row r="15" spans="1:12" ht="13.5" thickBot="1" x14ac:dyDescent="0.25">
      <c r="A15" s="65"/>
      <c r="B15" s="59" t="s">
        <v>4607</v>
      </c>
      <c r="C15" s="26" t="str">
        <f>'[2]Lotto 23'!C15</f>
        <v>ST-45-40</v>
      </c>
      <c r="D15" s="26">
        <v>2274611</v>
      </c>
      <c r="E15" s="26" t="s">
        <v>1449</v>
      </c>
    </row>
    <row r="16" spans="1:12" ht="13.5" thickBot="1" x14ac:dyDescent="0.25">
      <c r="A16" s="65"/>
      <c r="B16" s="59" t="s">
        <v>4607</v>
      </c>
      <c r="C16" s="26" t="str">
        <f>'[2]Lotto 23'!C16</f>
        <v>ST-45-60</v>
      </c>
      <c r="D16" s="26">
        <v>2274611</v>
      </c>
      <c r="E16" s="26" t="s">
        <v>1449</v>
      </c>
    </row>
    <row r="17" spans="1:5" ht="13.5" thickBot="1" x14ac:dyDescent="0.25">
      <c r="A17" s="65"/>
      <c r="B17" s="59" t="s">
        <v>4607</v>
      </c>
      <c r="C17" s="26" t="str">
        <f>'[2]Lotto 23'!C17</f>
        <v>ST-45-80</v>
      </c>
      <c r="D17" s="26">
        <v>2274611</v>
      </c>
      <c r="E17" s="26" t="s">
        <v>1449</v>
      </c>
    </row>
    <row r="18" spans="1:5" ht="13.5" thickBot="1" x14ac:dyDescent="0.25">
      <c r="A18" s="65"/>
      <c r="B18" s="59" t="s">
        <v>4607</v>
      </c>
      <c r="C18" s="26" t="str">
        <f>'[2]Lotto 23'!C18</f>
        <v>ST-45-100</v>
      </c>
      <c r="D18" s="26">
        <v>2274611</v>
      </c>
      <c r="E18" s="26" t="s">
        <v>1449</v>
      </c>
    </row>
    <row r="19" spans="1:5" ht="13.5" thickBot="1" x14ac:dyDescent="0.25">
      <c r="A19" s="65"/>
      <c r="B19" s="59" t="s">
        <v>4607</v>
      </c>
      <c r="C19" s="26" t="str">
        <f>'[2]Lotto 23'!C19</f>
        <v>ST-45-120</v>
      </c>
      <c r="D19" s="26">
        <v>2274611</v>
      </c>
      <c r="E19" s="26" t="s">
        <v>1449</v>
      </c>
    </row>
    <row r="20" spans="1:5" ht="13.5" thickBot="1" x14ac:dyDescent="0.25">
      <c r="A20" s="65"/>
      <c r="B20" s="59" t="s">
        <v>4607</v>
      </c>
      <c r="C20" s="26" t="str">
        <f>'[2]Lotto 23'!C20</f>
        <v>ST-45-150</v>
      </c>
      <c r="D20" s="26">
        <v>2274611</v>
      </c>
      <c r="E20" s="26" t="s">
        <v>1449</v>
      </c>
    </row>
    <row r="21" spans="1:5" ht="13.5" thickBot="1" x14ac:dyDescent="0.25">
      <c r="A21" s="65"/>
      <c r="B21" s="59" t="s">
        <v>4607</v>
      </c>
      <c r="C21" s="26" t="str">
        <f>'[2]Lotto 23'!C21</f>
        <v>ST-45-200</v>
      </c>
      <c r="D21" s="26">
        <v>2274611</v>
      </c>
      <c r="E21" s="26" t="s">
        <v>1449</v>
      </c>
    </row>
    <row r="22" spans="1:5" ht="13.5" thickBot="1" x14ac:dyDescent="0.25">
      <c r="A22" s="65"/>
      <c r="B22" s="59" t="s">
        <v>4607</v>
      </c>
      <c r="C22" s="26" t="str">
        <f>'[2]Lotto 23'!C22</f>
        <v>ST-50-40</v>
      </c>
      <c r="D22" s="26">
        <v>2274611</v>
      </c>
      <c r="E22" s="26" t="s">
        <v>1449</v>
      </c>
    </row>
    <row r="23" spans="1:5" ht="13.5" thickBot="1" x14ac:dyDescent="0.25">
      <c r="A23" s="65"/>
      <c r="B23" s="59" t="s">
        <v>4607</v>
      </c>
      <c r="C23" s="26" t="str">
        <f>'[2]Lotto 23'!C23</f>
        <v>ST-50-60</v>
      </c>
      <c r="D23" s="26">
        <v>2274611</v>
      </c>
      <c r="E23" s="26" t="s">
        <v>1449</v>
      </c>
    </row>
    <row r="24" spans="1:5" ht="13.5" thickBot="1" x14ac:dyDescent="0.25">
      <c r="A24" s="65"/>
      <c r="B24" s="59" t="s">
        <v>4607</v>
      </c>
      <c r="C24" s="26" t="str">
        <f>'[2]Lotto 23'!C24</f>
        <v>ST-50-80</v>
      </c>
      <c r="D24" s="26">
        <v>2274611</v>
      </c>
      <c r="E24" s="26" t="s">
        <v>1449</v>
      </c>
    </row>
    <row r="25" spans="1:5" ht="13.5" thickBot="1" x14ac:dyDescent="0.25">
      <c r="A25" s="65"/>
      <c r="B25" s="59" t="s">
        <v>4607</v>
      </c>
      <c r="C25" s="26" t="str">
        <f>'[2]Lotto 23'!C25</f>
        <v>ST-50-100</v>
      </c>
      <c r="D25" s="26">
        <v>2274611</v>
      </c>
      <c r="E25" s="26" t="s">
        <v>1449</v>
      </c>
    </row>
    <row r="26" spans="1:5" ht="13.5" thickBot="1" x14ac:dyDescent="0.25">
      <c r="A26" s="65"/>
      <c r="B26" s="59" t="s">
        <v>4607</v>
      </c>
      <c r="C26" s="26" t="str">
        <f>'[2]Lotto 23'!C26</f>
        <v>ST-50-120</v>
      </c>
      <c r="D26" s="26">
        <v>2274611</v>
      </c>
      <c r="E26" s="26" t="s">
        <v>1449</v>
      </c>
    </row>
    <row r="27" spans="1:5" ht="13.5" thickBot="1" x14ac:dyDescent="0.25">
      <c r="A27" s="65"/>
      <c r="B27" s="59" t="s">
        <v>4607</v>
      </c>
      <c r="C27" s="26" t="str">
        <f>'[2]Lotto 23'!C27</f>
        <v>ST-50-150</v>
      </c>
      <c r="D27" s="26">
        <v>2274611</v>
      </c>
      <c r="E27" s="26" t="s">
        <v>1449</v>
      </c>
    </row>
    <row r="28" spans="1:5" ht="13.5" thickBot="1" x14ac:dyDescent="0.25">
      <c r="A28" s="65"/>
      <c r="B28" s="59" t="s">
        <v>4607</v>
      </c>
      <c r="C28" s="26" t="str">
        <f>'[2]Lotto 23'!C28</f>
        <v>ST-50-200</v>
      </c>
      <c r="D28" s="26">
        <v>2274611</v>
      </c>
      <c r="E28" s="26" t="s">
        <v>1449</v>
      </c>
    </row>
    <row r="29" spans="1:5" ht="13.5" thickBot="1" x14ac:dyDescent="0.25">
      <c r="A29" s="65"/>
      <c r="B29" s="59" t="s">
        <v>4607</v>
      </c>
      <c r="C29" s="26" t="str">
        <f>'[2]Lotto 23'!C29</f>
        <v>ST-55-40</v>
      </c>
      <c r="D29" s="26">
        <v>2274611</v>
      </c>
      <c r="E29" s="26" t="s">
        <v>1449</v>
      </c>
    </row>
    <row r="30" spans="1:5" ht="13.5" thickBot="1" x14ac:dyDescent="0.25">
      <c r="A30" s="65"/>
      <c r="B30" s="59" t="s">
        <v>4607</v>
      </c>
      <c r="C30" s="26" t="str">
        <f>'[2]Lotto 23'!C30</f>
        <v>ST-55-60</v>
      </c>
      <c r="D30" s="26">
        <v>2274611</v>
      </c>
      <c r="E30" s="26" t="s">
        <v>1449</v>
      </c>
    </row>
    <row r="31" spans="1:5" ht="13.5" thickBot="1" x14ac:dyDescent="0.25">
      <c r="A31" s="65"/>
      <c r="B31" s="59" t="s">
        <v>4607</v>
      </c>
      <c r="C31" s="26" t="str">
        <f>'[2]Lotto 23'!C31</f>
        <v>ST-55-80</v>
      </c>
      <c r="D31" s="26">
        <v>2274611</v>
      </c>
      <c r="E31" s="26" t="s">
        <v>1449</v>
      </c>
    </row>
    <row r="32" spans="1:5" ht="13.5" thickBot="1" x14ac:dyDescent="0.25">
      <c r="A32" s="65"/>
      <c r="B32" s="59" t="s">
        <v>4607</v>
      </c>
      <c r="C32" s="26" t="str">
        <f>'[2]Lotto 23'!C32</f>
        <v>ST-55-100</v>
      </c>
      <c r="D32" s="26">
        <v>2274611</v>
      </c>
      <c r="E32" s="26" t="s">
        <v>1449</v>
      </c>
    </row>
    <row r="33" spans="1:5" ht="13.5" thickBot="1" x14ac:dyDescent="0.25">
      <c r="A33" s="65"/>
      <c r="B33" s="59" t="s">
        <v>4607</v>
      </c>
      <c r="C33" s="26" t="str">
        <f>'[2]Lotto 23'!C33</f>
        <v>ST-55-120</v>
      </c>
      <c r="D33" s="26">
        <v>2274611</v>
      </c>
      <c r="E33" s="26" t="s">
        <v>1449</v>
      </c>
    </row>
    <row r="34" spans="1:5" ht="13.5" thickBot="1" x14ac:dyDescent="0.25">
      <c r="A34" s="65"/>
      <c r="B34" s="59" t="s">
        <v>4607</v>
      </c>
      <c r="C34" s="26" t="str">
        <f>'[2]Lotto 23'!C34</f>
        <v>ST-55-150</v>
      </c>
      <c r="D34" s="26">
        <v>2274611</v>
      </c>
      <c r="E34" s="26" t="s">
        <v>1449</v>
      </c>
    </row>
    <row r="35" spans="1:5" ht="13.5" thickBot="1" x14ac:dyDescent="0.25">
      <c r="A35" s="65"/>
      <c r="B35" s="59" t="s">
        <v>4607</v>
      </c>
      <c r="C35" s="26" t="str">
        <f>'[2]Lotto 23'!C35</f>
        <v>ST-55-200</v>
      </c>
      <c r="D35" s="26">
        <v>2274611</v>
      </c>
      <c r="E35" s="26" t="s">
        <v>1449</v>
      </c>
    </row>
    <row r="36" spans="1:5" ht="13.5" thickBot="1" x14ac:dyDescent="0.25">
      <c r="A36" s="65"/>
      <c r="B36" s="59" t="s">
        <v>4607</v>
      </c>
      <c r="C36" s="26" t="str">
        <f>'[2]Lotto 23'!C36</f>
        <v>ST-60-40</v>
      </c>
      <c r="D36" s="26">
        <v>2274611</v>
      </c>
      <c r="E36" s="26" t="s">
        <v>1449</v>
      </c>
    </row>
    <row r="37" spans="1:5" ht="13.5" thickBot="1" x14ac:dyDescent="0.25">
      <c r="A37" s="65"/>
      <c r="B37" s="59" t="s">
        <v>4607</v>
      </c>
      <c r="C37" s="26" t="str">
        <f>'[2]Lotto 23'!C37</f>
        <v>ST-60-60</v>
      </c>
      <c r="D37" s="26">
        <v>2274611</v>
      </c>
      <c r="E37" s="26" t="s">
        <v>1449</v>
      </c>
    </row>
    <row r="38" spans="1:5" ht="13.5" thickBot="1" x14ac:dyDescent="0.25">
      <c r="A38" s="65"/>
      <c r="B38" s="59" t="s">
        <v>4607</v>
      </c>
      <c r="C38" s="26" t="str">
        <f>'[2]Lotto 23'!C38</f>
        <v>ST-60-80</v>
      </c>
      <c r="D38" s="26">
        <v>2274611</v>
      </c>
      <c r="E38" s="26" t="s">
        <v>1449</v>
      </c>
    </row>
    <row r="39" spans="1:5" ht="13.5" thickBot="1" x14ac:dyDescent="0.25">
      <c r="A39" s="65"/>
      <c r="B39" s="59" t="s">
        <v>4607</v>
      </c>
      <c r="C39" s="26" t="str">
        <f>'[2]Lotto 23'!C39</f>
        <v>ST-60-100</v>
      </c>
      <c r="D39" s="26">
        <v>2274611</v>
      </c>
      <c r="E39" s="26" t="s">
        <v>1449</v>
      </c>
    </row>
    <row r="40" spans="1:5" ht="13.5" thickBot="1" x14ac:dyDescent="0.25">
      <c r="A40" s="65"/>
      <c r="B40" s="59" t="s">
        <v>4607</v>
      </c>
      <c r="C40" s="26" t="str">
        <f>'[2]Lotto 23'!C40</f>
        <v>ST-60-120</v>
      </c>
      <c r="D40" s="26">
        <v>2274611</v>
      </c>
      <c r="E40" s="26" t="s">
        <v>1449</v>
      </c>
    </row>
    <row r="41" spans="1:5" ht="13.5" thickBot="1" x14ac:dyDescent="0.25">
      <c r="A41" s="65"/>
      <c r="B41" s="59" t="s">
        <v>4607</v>
      </c>
      <c r="C41" s="26" t="str">
        <f>'[2]Lotto 23'!C41</f>
        <v>ST-60-150</v>
      </c>
      <c r="D41" s="26">
        <v>2274611</v>
      </c>
      <c r="E41" s="26" t="s">
        <v>1449</v>
      </c>
    </row>
    <row r="42" spans="1:5" ht="13.5" thickBot="1" x14ac:dyDescent="0.25">
      <c r="A42" s="65"/>
      <c r="B42" s="59" t="s">
        <v>4607</v>
      </c>
      <c r="C42" s="26" t="str">
        <f>'[2]Lotto 23'!C42</f>
        <v>ST-60-200</v>
      </c>
      <c r="D42" s="26">
        <v>2274611</v>
      </c>
      <c r="E42" s="26" t="s">
        <v>1449</v>
      </c>
    </row>
    <row r="43" spans="1:5" ht="13.5" thickBot="1" x14ac:dyDescent="0.25">
      <c r="A43" s="65"/>
      <c r="B43" s="59" t="s">
        <v>4607</v>
      </c>
      <c r="C43" s="26" t="str">
        <f>'[2]Lotto 23'!C43</f>
        <v>ST-65-40</v>
      </c>
      <c r="D43" s="26">
        <v>2274611</v>
      </c>
      <c r="E43" s="26" t="s">
        <v>1449</v>
      </c>
    </row>
    <row r="44" spans="1:5" ht="13.5" thickBot="1" x14ac:dyDescent="0.25">
      <c r="A44" s="65"/>
      <c r="B44" s="59" t="s">
        <v>4607</v>
      </c>
      <c r="C44" s="26" t="str">
        <f>'[2]Lotto 23'!C44</f>
        <v>ST-65-60</v>
      </c>
      <c r="D44" s="26">
        <v>2274611</v>
      </c>
      <c r="E44" s="26" t="s">
        <v>1449</v>
      </c>
    </row>
    <row r="45" spans="1:5" ht="13.5" thickBot="1" x14ac:dyDescent="0.25">
      <c r="A45" s="65"/>
      <c r="B45" s="59" t="s">
        <v>4607</v>
      </c>
      <c r="C45" s="26" t="str">
        <f>'[2]Lotto 23'!C45</f>
        <v>ST-65-80</v>
      </c>
      <c r="D45" s="26">
        <v>2274611</v>
      </c>
      <c r="E45" s="26" t="s">
        <v>1449</v>
      </c>
    </row>
    <row r="46" spans="1:5" ht="13.5" thickBot="1" x14ac:dyDescent="0.25">
      <c r="A46" s="65"/>
      <c r="B46" s="59" t="s">
        <v>4607</v>
      </c>
      <c r="C46" s="26" t="str">
        <f>'[2]Lotto 23'!C46</f>
        <v>ST-65-100</v>
      </c>
      <c r="D46" s="26">
        <v>2274611</v>
      </c>
      <c r="E46" s="26" t="s">
        <v>1449</v>
      </c>
    </row>
    <row r="47" spans="1:5" ht="13.5" thickBot="1" x14ac:dyDescent="0.25">
      <c r="A47" s="65"/>
      <c r="B47" s="59" t="s">
        <v>4607</v>
      </c>
      <c r="C47" s="26" t="str">
        <f>'[2]Lotto 23'!C47</f>
        <v>ST-65-120</v>
      </c>
      <c r="D47" s="26">
        <v>2274611</v>
      </c>
      <c r="E47" s="26" t="s">
        <v>1449</v>
      </c>
    </row>
    <row r="48" spans="1:5" ht="13.5" thickBot="1" x14ac:dyDescent="0.25">
      <c r="A48" s="65"/>
      <c r="B48" s="59" t="s">
        <v>4607</v>
      </c>
      <c r="C48" s="26" t="str">
        <f>'[2]Lotto 23'!C48</f>
        <v>ST-65-150</v>
      </c>
      <c r="D48" s="26">
        <v>2274611</v>
      </c>
      <c r="E48" s="26" t="s">
        <v>1449</v>
      </c>
    </row>
    <row r="49" spans="1:5" ht="13.5" thickBot="1" x14ac:dyDescent="0.25">
      <c r="A49" s="65"/>
      <c r="B49" s="59" t="s">
        <v>4607</v>
      </c>
      <c r="C49" s="26" t="str">
        <f>'[2]Lotto 23'!C49</f>
        <v>ST-65-200</v>
      </c>
      <c r="D49" s="26">
        <v>2274611</v>
      </c>
      <c r="E49" s="26" t="s">
        <v>1449</v>
      </c>
    </row>
    <row r="50" spans="1:5" ht="13.5" thickBot="1" x14ac:dyDescent="0.25">
      <c r="A50" s="65"/>
      <c r="B50" s="59" t="s">
        <v>4607</v>
      </c>
      <c r="C50" s="26" t="str">
        <f>'[2]Lotto 23'!C50</f>
        <v>ST-70-40</v>
      </c>
      <c r="D50" s="26">
        <v>2274611</v>
      </c>
      <c r="E50" s="26" t="s">
        <v>1449</v>
      </c>
    </row>
    <row r="51" spans="1:5" ht="13.5" thickBot="1" x14ac:dyDescent="0.25">
      <c r="A51" s="65"/>
      <c r="B51" s="59" t="s">
        <v>4607</v>
      </c>
      <c r="C51" s="26" t="str">
        <f>'[2]Lotto 23'!C51</f>
        <v>ST-70-60</v>
      </c>
      <c r="D51" s="26">
        <v>2274611</v>
      </c>
      <c r="E51" s="26" t="s">
        <v>1449</v>
      </c>
    </row>
    <row r="52" spans="1:5" ht="13.5" thickBot="1" x14ac:dyDescent="0.25">
      <c r="A52" s="65"/>
      <c r="B52" s="59" t="s">
        <v>4607</v>
      </c>
      <c r="C52" s="26" t="str">
        <f>'[2]Lotto 23'!C52</f>
        <v>ST-70-80</v>
      </c>
      <c r="D52" s="26">
        <v>2274611</v>
      </c>
      <c r="E52" s="26" t="s">
        <v>1449</v>
      </c>
    </row>
    <row r="53" spans="1:5" ht="13.5" thickBot="1" x14ac:dyDescent="0.25">
      <c r="A53" s="65"/>
      <c r="B53" s="59" t="s">
        <v>4607</v>
      </c>
      <c r="C53" s="26" t="str">
        <f>'[2]Lotto 23'!C53</f>
        <v>ST-70-100</v>
      </c>
      <c r="D53" s="26">
        <v>2274611</v>
      </c>
      <c r="E53" s="26" t="s">
        <v>1449</v>
      </c>
    </row>
    <row r="54" spans="1:5" ht="13.5" thickBot="1" x14ac:dyDescent="0.25">
      <c r="A54" s="65"/>
      <c r="B54" s="59" t="s">
        <v>4607</v>
      </c>
      <c r="C54" s="26" t="str">
        <f>'[2]Lotto 23'!C54</f>
        <v>ST-70-120</v>
      </c>
      <c r="D54" s="26">
        <v>2274611</v>
      </c>
      <c r="E54" s="26" t="s">
        <v>1449</v>
      </c>
    </row>
    <row r="55" spans="1:5" ht="13.5" thickBot="1" x14ac:dyDescent="0.25">
      <c r="A55" s="65"/>
      <c r="B55" s="59" t="s">
        <v>4607</v>
      </c>
      <c r="C55" s="26" t="str">
        <f>'[2]Lotto 23'!C55</f>
        <v>ST-70-150</v>
      </c>
      <c r="D55" s="26">
        <v>2274611</v>
      </c>
      <c r="E55" s="26" t="s">
        <v>1449</v>
      </c>
    </row>
    <row r="56" spans="1:5" ht="13.5" thickBot="1" x14ac:dyDescent="0.25">
      <c r="A56" s="65"/>
      <c r="B56" s="59" t="s">
        <v>4607</v>
      </c>
      <c r="C56" s="26" t="str">
        <f>'[2]Lotto 23'!C56</f>
        <v>ST-70-200</v>
      </c>
      <c r="D56" s="26">
        <v>2274611</v>
      </c>
      <c r="E56" s="26" t="s">
        <v>1449</v>
      </c>
    </row>
    <row r="57" spans="1:5" ht="13.5" thickBot="1" x14ac:dyDescent="0.25">
      <c r="A57" s="65"/>
      <c r="B57" s="59" t="s">
        <v>4607</v>
      </c>
      <c r="C57" s="26" t="str">
        <f>'[2]Lotto 23'!C57</f>
        <v>ST-75-40</v>
      </c>
      <c r="D57" s="26">
        <v>2274611</v>
      </c>
      <c r="E57" s="26" t="s">
        <v>1449</v>
      </c>
    </row>
    <row r="58" spans="1:5" ht="13.5" thickBot="1" x14ac:dyDescent="0.25">
      <c r="A58" s="65"/>
      <c r="B58" s="59" t="s">
        <v>4607</v>
      </c>
      <c r="C58" s="26" t="str">
        <f>'[2]Lotto 23'!C58</f>
        <v>ST-75-60</v>
      </c>
      <c r="D58" s="26">
        <v>2274611</v>
      </c>
      <c r="E58" s="26" t="s">
        <v>1449</v>
      </c>
    </row>
    <row r="59" spans="1:5" ht="13.5" thickBot="1" x14ac:dyDescent="0.25">
      <c r="A59" s="65"/>
      <c r="B59" s="59" t="s">
        <v>4607</v>
      </c>
      <c r="C59" s="26" t="str">
        <f>'[2]Lotto 23'!C59</f>
        <v>ST-75-80</v>
      </c>
      <c r="D59" s="26">
        <v>2274611</v>
      </c>
      <c r="E59" s="26" t="s">
        <v>1449</v>
      </c>
    </row>
    <row r="60" spans="1:5" ht="13.5" thickBot="1" x14ac:dyDescent="0.25">
      <c r="A60" s="65"/>
      <c r="B60" s="59" t="s">
        <v>4607</v>
      </c>
      <c r="C60" s="26" t="str">
        <f>'[2]Lotto 23'!C60</f>
        <v>ST-75-100</v>
      </c>
      <c r="D60" s="26">
        <v>2274611</v>
      </c>
      <c r="E60" s="26" t="s">
        <v>1449</v>
      </c>
    </row>
    <row r="61" spans="1:5" ht="13.5" thickBot="1" x14ac:dyDescent="0.25">
      <c r="A61" s="65"/>
      <c r="B61" s="59" t="s">
        <v>4607</v>
      </c>
      <c r="C61" s="26" t="str">
        <f>'[2]Lotto 23'!C61</f>
        <v>ST-75-120</v>
      </c>
      <c r="D61" s="26">
        <v>2274611</v>
      </c>
      <c r="E61" s="26" t="s">
        <v>1449</v>
      </c>
    </row>
    <row r="62" spans="1:5" ht="13.5" thickBot="1" x14ac:dyDescent="0.25">
      <c r="A62" s="65"/>
      <c r="B62" s="59" t="s">
        <v>4607</v>
      </c>
      <c r="C62" s="26" t="str">
        <f>'[2]Lotto 23'!C62</f>
        <v>ST-75-150</v>
      </c>
      <c r="D62" s="26">
        <v>2274611</v>
      </c>
      <c r="E62" s="26" t="s">
        <v>1449</v>
      </c>
    </row>
    <row r="63" spans="1:5" ht="13.5" thickBot="1" x14ac:dyDescent="0.25">
      <c r="A63" s="65"/>
      <c r="B63" s="59" t="s">
        <v>4607</v>
      </c>
      <c r="C63" s="26" t="str">
        <f>'[2]Lotto 23'!C63</f>
        <v>ST-75-200</v>
      </c>
      <c r="D63" s="26">
        <v>2274611</v>
      </c>
      <c r="E63" s="26" t="s">
        <v>1449</v>
      </c>
    </row>
    <row r="64" spans="1:5" ht="13.5" thickBot="1" x14ac:dyDescent="0.25">
      <c r="A64" s="65"/>
      <c r="B64" s="59" t="s">
        <v>4607</v>
      </c>
      <c r="C64" s="26" t="str">
        <f>'[2]Lotto 23'!C64</f>
        <v>ST-80-40</v>
      </c>
      <c r="D64" s="26">
        <v>2274611</v>
      </c>
      <c r="E64" s="26" t="s">
        <v>1449</v>
      </c>
    </row>
    <row r="65" spans="1:5" ht="13.5" thickBot="1" x14ac:dyDescent="0.25">
      <c r="A65" s="65"/>
      <c r="B65" s="59" t="s">
        <v>4607</v>
      </c>
      <c r="C65" s="26" t="str">
        <f>'[2]Lotto 23'!C65</f>
        <v>ST-80-60</v>
      </c>
      <c r="D65" s="26">
        <v>2274611</v>
      </c>
      <c r="E65" s="26" t="s">
        <v>1449</v>
      </c>
    </row>
    <row r="66" spans="1:5" ht="13.5" thickBot="1" x14ac:dyDescent="0.25">
      <c r="A66" s="65"/>
      <c r="B66" s="59" t="s">
        <v>4607</v>
      </c>
      <c r="C66" s="26" t="str">
        <f>'[2]Lotto 23'!C66</f>
        <v>ST-80-80</v>
      </c>
      <c r="D66" s="26">
        <v>2274611</v>
      </c>
      <c r="E66" s="26" t="s">
        <v>1449</v>
      </c>
    </row>
    <row r="67" spans="1:5" ht="13.5" thickBot="1" x14ac:dyDescent="0.25">
      <c r="A67" s="65"/>
      <c r="B67" s="59" t="s">
        <v>4607</v>
      </c>
      <c r="C67" s="26" t="str">
        <f>'[2]Lotto 23'!C67</f>
        <v>ST-80-100</v>
      </c>
      <c r="D67" s="26">
        <v>2274611</v>
      </c>
      <c r="E67" s="26" t="s">
        <v>1449</v>
      </c>
    </row>
    <row r="68" spans="1:5" ht="13.5" thickBot="1" x14ac:dyDescent="0.25">
      <c r="A68" s="65"/>
      <c r="B68" s="59" t="s">
        <v>4607</v>
      </c>
      <c r="C68" s="26" t="str">
        <f>'[2]Lotto 23'!C68</f>
        <v>ST-80-120</v>
      </c>
      <c r="D68" s="26">
        <v>2274611</v>
      </c>
      <c r="E68" s="26" t="s">
        <v>1449</v>
      </c>
    </row>
    <row r="69" spans="1:5" ht="13.5" thickBot="1" x14ac:dyDescent="0.25">
      <c r="A69" s="65"/>
      <c r="B69" s="59" t="s">
        <v>4607</v>
      </c>
      <c r="C69" s="26" t="str">
        <f>'[2]Lotto 23'!C69</f>
        <v>ST-80-150</v>
      </c>
      <c r="D69" s="26">
        <v>2274611</v>
      </c>
      <c r="E69" s="26" t="s">
        <v>1449</v>
      </c>
    </row>
    <row r="70" spans="1:5" ht="13.5" thickBot="1" x14ac:dyDescent="0.25">
      <c r="A70" s="65"/>
      <c r="B70" s="59" t="s">
        <v>4607</v>
      </c>
      <c r="C70" s="26" t="str">
        <f>'[2]Lotto 23'!C70</f>
        <v>ST-80-200</v>
      </c>
      <c r="D70" s="26">
        <v>2274611</v>
      </c>
      <c r="E70" s="26" t="s">
        <v>1449</v>
      </c>
    </row>
    <row r="71" spans="1:5" ht="13.15" customHeight="1" x14ac:dyDescent="0.2"/>
    <row r="72" spans="1:5" ht="13.15" customHeight="1" x14ac:dyDescent="0.2"/>
    <row r="73" spans="1:5" ht="13.15" customHeight="1" x14ac:dyDescent="0.2"/>
    <row r="74" spans="1:5" ht="13.15" customHeight="1" x14ac:dyDescent="0.2"/>
    <row r="75" spans="1:5" ht="13.15" customHeight="1" x14ac:dyDescent="0.2"/>
    <row r="76" spans="1:5" ht="13.15" customHeight="1" x14ac:dyDescent="0.2"/>
    <row r="77" spans="1:5" ht="13.15" customHeight="1" x14ac:dyDescent="0.2"/>
    <row r="78" spans="1:5" ht="13.15" customHeight="1" x14ac:dyDescent="0.2"/>
    <row r="79" spans="1:5" ht="13.15" customHeight="1" x14ac:dyDescent="0.2"/>
    <row r="80" spans="1:5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  <row r="103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7">
    <mergeCell ref="E2:E3"/>
    <mergeCell ref="F2:F3"/>
    <mergeCell ref="A7:B7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71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B5CF-43EE-49EA-AFCB-7DA1CAC176D2}">
  <sheetPr codeName="Foglio37">
    <pageSetUpPr fitToPage="1"/>
  </sheetPr>
  <dimension ref="A1:L103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A7" sqref="A7:E103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7.45" customHeight="1" x14ac:dyDescent="0.2">
      <c r="A2" s="121">
        <v>23</v>
      </c>
      <c r="B2" s="121" t="s">
        <v>83</v>
      </c>
      <c r="C2" s="122" t="s">
        <v>17</v>
      </c>
      <c r="D2" s="123" t="s">
        <v>14</v>
      </c>
      <c r="E2" s="118">
        <v>500</v>
      </c>
      <c r="F2" s="115">
        <f>ROUND(700000,2)</f>
        <v>700000</v>
      </c>
      <c r="G2" s="5">
        <v>1</v>
      </c>
      <c r="H2" s="11" t="s">
        <v>46</v>
      </c>
      <c r="I2" s="14" t="s">
        <v>4608</v>
      </c>
      <c r="J2" s="9">
        <v>1100</v>
      </c>
      <c r="K2" s="6">
        <v>550000</v>
      </c>
      <c r="L2" s="10">
        <v>0.21428571428571427</v>
      </c>
    </row>
    <row r="3" spans="1:12" ht="39.6" customHeight="1" x14ac:dyDescent="0.2">
      <c r="A3" s="121"/>
      <c r="B3" s="121"/>
      <c r="C3" s="122"/>
      <c r="D3" s="123"/>
      <c r="E3" s="119"/>
      <c r="F3" s="117"/>
      <c r="G3" s="5">
        <v>2</v>
      </c>
      <c r="H3" s="11" t="s">
        <v>41</v>
      </c>
      <c r="I3" s="14" t="s">
        <v>4607</v>
      </c>
      <c r="J3" s="6">
        <v>695</v>
      </c>
      <c r="K3" s="6">
        <v>347500</v>
      </c>
      <c r="L3" s="10">
        <v>0.50357142857142856</v>
      </c>
    </row>
    <row r="6" spans="1:12" ht="13.5" thickBot="1" x14ac:dyDescent="0.25"/>
    <row r="7" spans="1:12" ht="13.5" thickBot="1" x14ac:dyDescent="0.25">
      <c r="A7" s="113" t="s">
        <v>34</v>
      </c>
      <c r="B7" s="114"/>
      <c r="C7" s="18" t="s">
        <v>87</v>
      </c>
      <c r="D7" s="18" t="s">
        <v>88</v>
      </c>
      <c r="E7" s="19" t="s">
        <v>89</v>
      </c>
    </row>
    <row r="8" spans="1:12" x14ac:dyDescent="0.2">
      <c r="A8" s="136" t="s">
        <v>4608</v>
      </c>
      <c r="B8" s="137"/>
      <c r="C8" s="95" t="s">
        <v>4609</v>
      </c>
      <c r="D8" s="95">
        <v>2736493</v>
      </c>
      <c r="E8" s="95" t="s">
        <v>2837</v>
      </c>
    </row>
    <row r="9" spans="1:12" x14ac:dyDescent="0.2">
      <c r="A9" s="138"/>
      <c r="B9" s="139"/>
      <c r="C9" s="1" t="s">
        <v>4610</v>
      </c>
      <c r="D9" s="95">
        <v>2736500</v>
      </c>
      <c r="E9" s="95" t="s">
        <v>2837</v>
      </c>
    </row>
    <row r="10" spans="1:12" x14ac:dyDescent="0.2">
      <c r="A10" s="138"/>
      <c r="B10" s="139"/>
      <c r="C10" s="1" t="s">
        <v>4611</v>
      </c>
      <c r="D10" s="95">
        <v>2736508</v>
      </c>
      <c r="E10" s="95" t="s">
        <v>2837</v>
      </c>
    </row>
    <row r="11" spans="1:12" x14ac:dyDescent="0.2">
      <c r="A11" s="138"/>
      <c r="B11" s="139"/>
      <c r="C11" s="1" t="s">
        <v>4612</v>
      </c>
      <c r="D11" s="95">
        <v>2736512</v>
      </c>
      <c r="E11" s="95" t="s">
        <v>2837</v>
      </c>
    </row>
    <row r="12" spans="1:12" x14ac:dyDescent="0.2">
      <c r="A12" s="138"/>
      <c r="B12" s="139"/>
      <c r="C12" s="1" t="s">
        <v>4613</v>
      </c>
      <c r="D12" s="95">
        <v>2736514</v>
      </c>
      <c r="E12" s="95" t="s">
        <v>2837</v>
      </c>
    </row>
    <row r="13" spans="1:12" x14ac:dyDescent="0.2">
      <c r="A13" s="138"/>
      <c r="B13" s="139"/>
      <c r="C13" s="1" t="s">
        <v>4614</v>
      </c>
      <c r="D13" s="95">
        <v>2736516</v>
      </c>
      <c r="E13" s="95" t="s">
        <v>2837</v>
      </c>
    </row>
    <row r="14" spans="1:12" x14ac:dyDescent="0.2">
      <c r="A14" s="138"/>
      <c r="B14" s="139"/>
      <c r="C14" s="95" t="s">
        <v>4615</v>
      </c>
      <c r="D14" s="95">
        <v>2736518</v>
      </c>
      <c r="E14" s="95" t="s">
        <v>2837</v>
      </c>
    </row>
    <row r="15" spans="1:12" x14ac:dyDescent="0.2">
      <c r="A15" s="138"/>
      <c r="B15" s="139"/>
      <c r="C15" s="1" t="s">
        <v>4616</v>
      </c>
      <c r="D15" s="95">
        <v>2736519</v>
      </c>
      <c r="E15" s="95" t="s">
        <v>2837</v>
      </c>
    </row>
    <row r="16" spans="1:12" x14ac:dyDescent="0.2">
      <c r="A16" s="138"/>
      <c r="B16" s="139"/>
      <c r="C16" s="1" t="s">
        <v>4617</v>
      </c>
      <c r="D16" s="95">
        <v>2736534</v>
      </c>
      <c r="E16" s="95" t="s">
        <v>2837</v>
      </c>
    </row>
    <row r="17" spans="1:5" x14ac:dyDescent="0.2">
      <c r="A17" s="138"/>
      <c r="B17" s="139"/>
      <c r="C17" s="1" t="s">
        <v>4618</v>
      </c>
      <c r="D17" s="95">
        <v>2736537</v>
      </c>
      <c r="E17" s="95" t="s">
        <v>2837</v>
      </c>
    </row>
    <row r="18" spans="1:5" x14ac:dyDescent="0.2">
      <c r="A18" s="138"/>
      <c r="B18" s="139"/>
      <c r="C18" s="1" t="s">
        <v>4619</v>
      </c>
      <c r="D18" s="95">
        <v>2736539</v>
      </c>
      <c r="E18" s="95" t="s">
        <v>2837</v>
      </c>
    </row>
    <row r="19" spans="1:5" x14ac:dyDescent="0.2">
      <c r="A19" s="138"/>
      <c r="B19" s="139"/>
      <c r="C19" s="1" t="s">
        <v>4620</v>
      </c>
      <c r="D19" s="95">
        <v>2736546</v>
      </c>
      <c r="E19" s="95" t="s">
        <v>2837</v>
      </c>
    </row>
    <row r="20" spans="1:5" x14ac:dyDescent="0.2">
      <c r="A20" s="138"/>
      <c r="B20" s="139"/>
      <c r="C20" s="1" t="s">
        <v>4621</v>
      </c>
      <c r="D20" s="95">
        <v>2736562</v>
      </c>
      <c r="E20" s="95" t="s">
        <v>2837</v>
      </c>
    </row>
    <row r="21" spans="1:5" x14ac:dyDescent="0.2">
      <c r="A21" s="138"/>
      <c r="B21" s="139"/>
      <c r="C21" s="1" t="s">
        <v>4622</v>
      </c>
      <c r="D21" s="95">
        <v>2736565</v>
      </c>
      <c r="E21" s="95" t="s">
        <v>2837</v>
      </c>
    </row>
    <row r="22" spans="1:5" x14ac:dyDescent="0.2">
      <c r="A22" s="138"/>
      <c r="B22" s="139"/>
      <c r="C22" s="1" t="s">
        <v>4623</v>
      </c>
      <c r="D22" s="95">
        <v>2736567</v>
      </c>
      <c r="E22" s="95" t="s">
        <v>2837</v>
      </c>
    </row>
    <row r="23" spans="1:5" x14ac:dyDescent="0.2">
      <c r="A23" s="138"/>
      <c r="B23" s="139"/>
      <c r="C23" s="1" t="s">
        <v>4624</v>
      </c>
      <c r="D23" s="95">
        <v>2736568</v>
      </c>
      <c r="E23" s="95" t="s">
        <v>2837</v>
      </c>
    </row>
    <row r="24" spans="1:5" x14ac:dyDescent="0.2">
      <c r="A24" s="138"/>
      <c r="B24" s="139"/>
      <c r="C24" s="1" t="s">
        <v>4625</v>
      </c>
      <c r="D24" s="95">
        <v>2736570</v>
      </c>
      <c r="E24" s="95" t="s">
        <v>2837</v>
      </c>
    </row>
    <row r="25" spans="1:5" x14ac:dyDescent="0.2">
      <c r="A25" s="138"/>
      <c r="B25" s="139"/>
      <c r="C25" s="1" t="s">
        <v>4626</v>
      </c>
      <c r="D25" s="95">
        <v>2736572</v>
      </c>
      <c r="E25" s="95" t="s">
        <v>2837</v>
      </c>
    </row>
    <row r="26" spans="1:5" x14ac:dyDescent="0.2">
      <c r="A26" s="138"/>
      <c r="B26" s="139"/>
      <c r="C26" s="1" t="s">
        <v>4627</v>
      </c>
      <c r="D26" s="95">
        <v>2736574</v>
      </c>
      <c r="E26" s="95" t="s">
        <v>2837</v>
      </c>
    </row>
    <row r="27" spans="1:5" x14ac:dyDescent="0.2">
      <c r="A27" s="138"/>
      <c r="B27" s="139"/>
      <c r="C27" s="1" t="s">
        <v>4628</v>
      </c>
      <c r="D27" s="95">
        <v>2736575</v>
      </c>
      <c r="E27" s="95" t="s">
        <v>2837</v>
      </c>
    </row>
    <row r="28" spans="1:5" x14ac:dyDescent="0.2">
      <c r="A28" s="138"/>
      <c r="B28" s="139"/>
      <c r="C28" s="1" t="s">
        <v>4629</v>
      </c>
      <c r="D28" s="95">
        <v>2736577</v>
      </c>
      <c r="E28" s="95" t="s">
        <v>2837</v>
      </c>
    </row>
    <row r="29" spans="1:5" x14ac:dyDescent="0.2">
      <c r="A29" s="138"/>
      <c r="B29" s="139"/>
      <c r="C29" s="1" t="s">
        <v>4630</v>
      </c>
      <c r="D29" s="95">
        <v>2736579</v>
      </c>
      <c r="E29" s="95" t="s">
        <v>2837</v>
      </c>
    </row>
    <row r="30" spans="1:5" x14ac:dyDescent="0.2">
      <c r="A30" s="138"/>
      <c r="B30" s="139"/>
      <c r="C30" s="1" t="s">
        <v>4631</v>
      </c>
      <c r="D30" s="95">
        <v>2736580</v>
      </c>
      <c r="E30" s="95" t="s">
        <v>2837</v>
      </c>
    </row>
    <row r="31" spans="1:5" x14ac:dyDescent="0.2">
      <c r="A31" s="138"/>
      <c r="B31" s="139"/>
      <c r="C31" s="1" t="s">
        <v>4632</v>
      </c>
      <c r="D31" s="95">
        <v>2736610</v>
      </c>
      <c r="E31" s="95" t="s">
        <v>2837</v>
      </c>
    </row>
    <row r="32" spans="1:5" x14ac:dyDescent="0.2">
      <c r="A32" s="138"/>
      <c r="B32" s="139"/>
      <c r="C32" s="1" t="s">
        <v>4633</v>
      </c>
      <c r="D32" s="95">
        <v>2736611</v>
      </c>
      <c r="E32" s="95" t="s">
        <v>2837</v>
      </c>
    </row>
    <row r="33" spans="1:5" x14ac:dyDescent="0.2">
      <c r="A33" s="138"/>
      <c r="B33" s="139"/>
      <c r="C33" s="1" t="s">
        <v>4634</v>
      </c>
      <c r="D33" s="95">
        <v>2736613</v>
      </c>
      <c r="E33" s="95" t="s">
        <v>2837</v>
      </c>
    </row>
    <row r="34" spans="1:5" x14ac:dyDescent="0.2">
      <c r="A34" s="138"/>
      <c r="B34" s="139"/>
      <c r="C34" s="1" t="s">
        <v>4635</v>
      </c>
      <c r="D34" s="95">
        <v>2736615</v>
      </c>
      <c r="E34" s="95" t="s">
        <v>2837</v>
      </c>
    </row>
    <row r="35" spans="1:5" x14ac:dyDescent="0.2">
      <c r="A35" s="138"/>
      <c r="B35" s="139"/>
      <c r="C35" s="1" t="s">
        <v>4636</v>
      </c>
      <c r="D35" s="95">
        <v>2736616</v>
      </c>
      <c r="E35" s="95" t="s">
        <v>2837</v>
      </c>
    </row>
    <row r="36" spans="1:5" x14ac:dyDescent="0.2">
      <c r="A36" s="138"/>
      <c r="B36" s="139"/>
      <c r="C36" s="1" t="s">
        <v>4637</v>
      </c>
      <c r="D36" s="95">
        <v>2736623</v>
      </c>
      <c r="E36" s="95" t="s">
        <v>2837</v>
      </c>
    </row>
    <row r="37" spans="1:5" x14ac:dyDescent="0.2">
      <c r="A37" s="138"/>
      <c r="B37" s="139"/>
      <c r="C37" s="1" t="s">
        <v>4638</v>
      </c>
      <c r="D37" s="95">
        <v>2736624</v>
      </c>
      <c r="E37" s="95" t="s">
        <v>2837</v>
      </c>
    </row>
    <row r="38" spans="1:5" x14ac:dyDescent="0.2">
      <c r="A38" s="138"/>
      <c r="B38" s="139"/>
      <c r="C38" s="1" t="s">
        <v>4639</v>
      </c>
      <c r="D38" s="95">
        <v>2736625</v>
      </c>
      <c r="E38" s="95" t="s">
        <v>2837</v>
      </c>
    </row>
    <row r="39" spans="1:5" x14ac:dyDescent="0.2">
      <c r="A39" s="138"/>
      <c r="B39" s="139"/>
      <c r="C39" s="1" t="s">
        <v>4640</v>
      </c>
      <c r="D39" s="95">
        <v>2736626</v>
      </c>
      <c r="E39" s="95" t="s">
        <v>2837</v>
      </c>
    </row>
    <row r="40" spans="1:5" x14ac:dyDescent="0.2">
      <c r="A40" s="138"/>
      <c r="B40" s="139"/>
      <c r="C40" s="1" t="s">
        <v>4641</v>
      </c>
      <c r="D40" s="95">
        <v>2736627</v>
      </c>
      <c r="E40" s="95" t="s">
        <v>2837</v>
      </c>
    </row>
    <row r="41" spans="1:5" x14ac:dyDescent="0.2">
      <c r="A41" s="138"/>
      <c r="B41" s="139"/>
      <c r="C41" s="1" t="s">
        <v>4642</v>
      </c>
      <c r="D41" s="95">
        <v>2736628</v>
      </c>
      <c r="E41" s="95" t="s">
        <v>2837</v>
      </c>
    </row>
    <row r="42" spans="1:5" x14ac:dyDescent="0.2">
      <c r="A42" s="138"/>
      <c r="B42" s="139"/>
      <c r="C42" s="1" t="s">
        <v>4643</v>
      </c>
      <c r="D42" s="95">
        <v>2736635</v>
      </c>
      <c r="E42" s="95" t="s">
        <v>2837</v>
      </c>
    </row>
    <row r="43" spans="1:5" x14ac:dyDescent="0.2">
      <c r="A43" s="138"/>
      <c r="B43" s="139"/>
      <c r="C43" s="1" t="s">
        <v>4644</v>
      </c>
      <c r="D43" s="95">
        <v>2736646</v>
      </c>
      <c r="E43" s="95" t="s">
        <v>2837</v>
      </c>
    </row>
    <row r="44" spans="1:5" x14ac:dyDescent="0.2">
      <c r="A44" s="138"/>
      <c r="B44" s="139"/>
      <c r="C44" s="1" t="s">
        <v>4645</v>
      </c>
      <c r="D44" s="95">
        <v>2736654</v>
      </c>
      <c r="E44" s="95" t="s">
        <v>2837</v>
      </c>
    </row>
    <row r="45" spans="1:5" x14ac:dyDescent="0.2">
      <c r="A45" s="138"/>
      <c r="B45" s="139"/>
      <c r="C45" s="1" t="s">
        <v>4646</v>
      </c>
      <c r="D45" s="95">
        <v>2736674</v>
      </c>
      <c r="E45" s="95" t="s">
        <v>2837</v>
      </c>
    </row>
    <row r="46" spans="1:5" x14ac:dyDescent="0.2">
      <c r="A46" s="138"/>
      <c r="B46" s="139"/>
      <c r="C46" s="1" t="s">
        <v>4647</v>
      </c>
      <c r="D46" s="95">
        <v>2736678</v>
      </c>
      <c r="E46" s="95" t="s">
        <v>2837</v>
      </c>
    </row>
    <row r="47" spans="1:5" x14ac:dyDescent="0.2">
      <c r="A47" s="138"/>
      <c r="B47" s="139"/>
      <c r="C47" s="1" t="s">
        <v>4648</v>
      </c>
      <c r="D47" s="95">
        <v>2736684</v>
      </c>
      <c r="E47" s="95" t="s">
        <v>2837</v>
      </c>
    </row>
    <row r="48" spans="1:5" x14ac:dyDescent="0.2">
      <c r="A48" s="138"/>
      <c r="B48" s="139"/>
      <c r="C48" s="1" t="s">
        <v>4649</v>
      </c>
      <c r="D48" s="95">
        <v>2736689</v>
      </c>
      <c r="E48" s="95" t="s">
        <v>2837</v>
      </c>
    </row>
    <row r="49" spans="1:5" x14ac:dyDescent="0.2">
      <c r="A49" s="138"/>
      <c r="B49" s="139"/>
      <c r="C49" s="1" t="s">
        <v>4650</v>
      </c>
      <c r="D49" s="95">
        <v>2736697</v>
      </c>
      <c r="E49" s="95" t="s">
        <v>2837</v>
      </c>
    </row>
    <row r="50" spans="1:5" x14ac:dyDescent="0.2">
      <c r="A50" s="138"/>
      <c r="B50" s="139"/>
      <c r="C50" s="1" t="s">
        <v>4651</v>
      </c>
      <c r="D50" s="95">
        <v>2736699</v>
      </c>
      <c r="E50" s="95" t="s">
        <v>2837</v>
      </c>
    </row>
    <row r="51" spans="1:5" x14ac:dyDescent="0.2">
      <c r="A51" s="138"/>
      <c r="B51" s="139"/>
      <c r="C51" s="1" t="s">
        <v>4652</v>
      </c>
      <c r="D51" s="95">
        <v>2736701</v>
      </c>
      <c r="E51" s="95" t="s">
        <v>2837</v>
      </c>
    </row>
    <row r="52" spans="1:5" x14ac:dyDescent="0.2">
      <c r="A52" s="138"/>
      <c r="B52" s="139"/>
      <c r="C52" s="1" t="s">
        <v>4653</v>
      </c>
      <c r="D52" s="95">
        <v>2736704</v>
      </c>
      <c r="E52" s="95" t="s">
        <v>2837</v>
      </c>
    </row>
    <row r="53" spans="1:5" x14ac:dyDescent="0.2">
      <c r="A53" s="138"/>
      <c r="B53" s="139"/>
      <c r="C53" s="1" t="s">
        <v>4654</v>
      </c>
      <c r="D53" s="95">
        <v>2736705</v>
      </c>
      <c r="E53" s="95" t="s">
        <v>2837</v>
      </c>
    </row>
    <row r="54" spans="1:5" x14ac:dyDescent="0.2">
      <c r="A54" s="138"/>
      <c r="B54" s="139"/>
      <c r="C54" s="1" t="s">
        <v>4655</v>
      </c>
      <c r="D54" s="95">
        <v>2736706</v>
      </c>
      <c r="E54" s="95" t="s">
        <v>2837</v>
      </c>
    </row>
    <row r="55" spans="1:5" x14ac:dyDescent="0.2">
      <c r="A55" s="138"/>
      <c r="B55" s="139"/>
      <c r="C55" s="1" t="s">
        <v>4656</v>
      </c>
      <c r="D55" s="95">
        <v>2736708</v>
      </c>
      <c r="E55" s="95" t="s">
        <v>2837</v>
      </c>
    </row>
    <row r="56" spans="1:5" x14ac:dyDescent="0.2">
      <c r="A56" s="138"/>
      <c r="B56" s="139"/>
      <c r="C56" s="1" t="s">
        <v>4657</v>
      </c>
      <c r="D56" s="95">
        <v>2736710</v>
      </c>
      <c r="E56" s="95" t="s">
        <v>2837</v>
      </c>
    </row>
    <row r="57" spans="1:5" x14ac:dyDescent="0.2">
      <c r="A57" s="138"/>
      <c r="B57" s="139"/>
      <c r="C57" s="1" t="s">
        <v>4658</v>
      </c>
      <c r="D57" s="95">
        <v>2736713</v>
      </c>
      <c r="E57" s="95" t="s">
        <v>2837</v>
      </c>
    </row>
    <row r="58" spans="1:5" x14ac:dyDescent="0.2">
      <c r="A58" s="138"/>
      <c r="B58" s="139"/>
      <c r="C58" s="1" t="s">
        <v>4659</v>
      </c>
      <c r="D58" s="95">
        <v>2736717</v>
      </c>
      <c r="E58" s="95" t="s">
        <v>2837</v>
      </c>
    </row>
    <row r="59" spans="1:5" x14ac:dyDescent="0.2">
      <c r="A59" s="138"/>
      <c r="B59" s="139"/>
      <c r="C59" s="1" t="s">
        <v>4660</v>
      </c>
      <c r="D59" s="95">
        <v>2736730</v>
      </c>
      <c r="E59" s="95" t="s">
        <v>2837</v>
      </c>
    </row>
    <row r="60" spans="1:5" x14ac:dyDescent="0.2">
      <c r="A60" s="138"/>
      <c r="B60" s="139"/>
      <c r="C60" s="1" t="s">
        <v>4661</v>
      </c>
      <c r="D60" s="95">
        <v>2736733</v>
      </c>
      <c r="E60" s="95" t="s">
        <v>2837</v>
      </c>
    </row>
    <row r="61" spans="1:5" x14ac:dyDescent="0.2">
      <c r="A61" s="138"/>
      <c r="B61" s="139"/>
      <c r="C61" s="1" t="s">
        <v>4662</v>
      </c>
      <c r="D61" s="95">
        <v>2736735</v>
      </c>
      <c r="E61" s="95" t="s">
        <v>2837</v>
      </c>
    </row>
    <row r="62" spans="1:5" x14ac:dyDescent="0.2">
      <c r="A62" s="138"/>
      <c r="B62" s="139"/>
      <c r="C62" s="1" t="s">
        <v>4663</v>
      </c>
      <c r="D62" s="95">
        <v>2736743</v>
      </c>
      <c r="E62" s="95" t="s">
        <v>2837</v>
      </c>
    </row>
    <row r="63" spans="1:5" x14ac:dyDescent="0.2">
      <c r="A63" s="138"/>
      <c r="B63" s="139"/>
      <c r="C63" s="1" t="s">
        <v>4664</v>
      </c>
      <c r="D63" s="95">
        <v>2736749</v>
      </c>
      <c r="E63" s="95" t="s">
        <v>2837</v>
      </c>
    </row>
    <row r="64" spans="1:5" x14ac:dyDescent="0.2">
      <c r="A64" s="138"/>
      <c r="B64" s="139"/>
      <c r="C64" s="1" t="s">
        <v>4665</v>
      </c>
      <c r="D64" s="95">
        <v>2736755</v>
      </c>
      <c r="E64" s="95" t="s">
        <v>2837</v>
      </c>
    </row>
    <row r="65" spans="1:5" x14ac:dyDescent="0.2">
      <c r="A65" s="138"/>
      <c r="B65" s="139"/>
      <c r="C65" s="1" t="s">
        <v>4666</v>
      </c>
      <c r="D65" s="95">
        <v>2736765</v>
      </c>
      <c r="E65" s="95" t="s">
        <v>2837</v>
      </c>
    </row>
    <row r="66" spans="1:5" x14ac:dyDescent="0.2">
      <c r="A66" s="138"/>
      <c r="B66" s="139"/>
      <c r="C66" s="1" t="s">
        <v>4667</v>
      </c>
      <c r="D66" s="95">
        <v>2736836</v>
      </c>
      <c r="E66" s="95" t="s">
        <v>2837</v>
      </c>
    </row>
    <row r="67" spans="1:5" x14ac:dyDescent="0.2">
      <c r="A67" s="138"/>
      <c r="B67" s="139"/>
      <c r="C67" s="1" t="s">
        <v>4668</v>
      </c>
      <c r="D67" s="95">
        <v>2736865</v>
      </c>
      <c r="E67" s="95" t="s">
        <v>2837</v>
      </c>
    </row>
    <row r="68" spans="1:5" x14ac:dyDescent="0.2">
      <c r="A68" s="138"/>
      <c r="B68" s="139"/>
      <c r="C68" s="1" t="s">
        <v>4669</v>
      </c>
      <c r="D68" s="95">
        <v>2736867</v>
      </c>
      <c r="E68" s="95" t="s">
        <v>2837</v>
      </c>
    </row>
    <row r="69" spans="1:5" x14ac:dyDescent="0.2">
      <c r="A69" s="138"/>
      <c r="B69" s="139"/>
      <c r="C69" s="1" t="s">
        <v>4670</v>
      </c>
      <c r="D69" s="95">
        <v>2736869</v>
      </c>
      <c r="E69" s="95" t="s">
        <v>2837</v>
      </c>
    </row>
    <row r="70" spans="1:5" x14ac:dyDescent="0.2">
      <c r="A70" s="138"/>
      <c r="B70" s="139"/>
      <c r="C70" s="1" t="s">
        <v>4671</v>
      </c>
      <c r="D70" s="95">
        <v>2736870</v>
      </c>
      <c r="E70" s="95" t="s">
        <v>2837</v>
      </c>
    </row>
    <row r="71" spans="1:5" x14ac:dyDescent="0.2">
      <c r="A71" s="138"/>
      <c r="B71" s="139"/>
      <c r="C71" s="1" t="s">
        <v>4672</v>
      </c>
      <c r="D71" s="95">
        <v>2736873</v>
      </c>
      <c r="E71" s="95" t="s">
        <v>2837</v>
      </c>
    </row>
    <row r="72" spans="1:5" x14ac:dyDescent="0.2">
      <c r="A72" s="138"/>
      <c r="B72" s="139"/>
      <c r="C72" s="1" t="s">
        <v>4673</v>
      </c>
      <c r="D72" s="95">
        <v>2736924</v>
      </c>
      <c r="E72" s="95" t="s">
        <v>2837</v>
      </c>
    </row>
    <row r="73" spans="1:5" x14ac:dyDescent="0.2">
      <c r="A73" s="138"/>
      <c r="B73" s="139"/>
      <c r="C73" s="1" t="s">
        <v>4674</v>
      </c>
      <c r="D73" s="95">
        <v>2736925</v>
      </c>
      <c r="E73" s="95" t="s">
        <v>2837</v>
      </c>
    </row>
    <row r="74" spans="1:5" x14ac:dyDescent="0.2">
      <c r="A74" s="138"/>
      <c r="B74" s="139"/>
      <c r="C74" s="1" t="s">
        <v>4675</v>
      </c>
      <c r="D74" s="95">
        <v>2736928</v>
      </c>
      <c r="E74" s="95" t="s">
        <v>2837</v>
      </c>
    </row>
    <row r="75" spans="1:5" x14ac:dyDescent="0.2">
      <c r="A75" s="138"/>
      <c r="B75" s="139"/>
      <c r="C75" s="1" t="s">
        <v>4676</v>
      </c>
      <c r="D75" s="95">
        <v>2736929</v>
      </c>
      <c r="E75" s="95" t="s">
        <v>2837</v>
      </c>
    </row>
    <row r="76" spans="1:5" x14ac:dyDescent="0.2">
      <c r="A76" s="138"/>
      <c r="B76" s="139"/>
      <c r="C76" s="1" t="s">
        <v>4677</v>
      </c>
      <c r="D76" s="95">
        <v>2736930</v>
      </c>
      <c r="E76" s="95" t="s">
        <v>2837</v>
      </c>
    </row>
    <row r="77" spans="1:5" x14ac:dyDescent="0.2">
      <c r="A77" s="138"/>
      <c r="B77" s="139"/>
      <c r="C77" s="1" t="s">
        <v>4678</v>
      </c>
      <c r="D77" s="95">
        <v>2736932</v>
      </c>
      <c r="E77" s="95" t="s">
        <v>2837</v>
      </c>
    </row>
    <row r="78" spans="1:5" x14ac:dyDescent="0.2">
      <c r="A78" s="138"/>
      <c r="B78" s="139"/>
      <c r="C78" s="1" t="s">
        <v>4679</v>
      </c>
      <c r="D78" s="95">
        <v>2736933</v>
      </c>
      <c r="E78" s="95" t="s">
        <v>2837</v>
      </c>
    </row>
    <row r="79" spans="1:5" x14ac:dyDescent="0.2">
      <c r="A79" s="138"/>
      <c r="B79" s="139"/>
      <c r="C79" s="1" t="s">
        <v>4680</v>
      </c>
      <c r="D79" s="95">
        <v>2736934</v>
      </c>
      <c r="E79" s="95" t="s">
        <v>2837</v>
      </c>
    </row>
    <row r="80" spans="1:5" x14ac:dyDescent="0.2">
      <c r="A80" s="138"/>
      <c r="B80" s="139"/>
      <c r="C80" s="1" t="s">
        <v>4681</v>
      </c>
      <c r="D80" s="95">
        <v>2736935</v>
      </c>
      <c r="E80" s="95" t="s">
        <v>2837</v>
      </c>
    </row>
    <row r="81" spans="1:5" x14ac:dyDescent="0.2">
      <c r="A81" s="138"/>
      <c r="B81" s="139"/>
      <c r="C81" s="1" t="s">
        <v>4682</v>
      </c>
      <c r="D81" s="95">
        <v>2736936</v>
      </c>
      <c r="E81" s="95" t="s">
        <v>2837</v>
      </c>
    </row>
    <row r="82" spans="1:5" x14ac:dyDescent="0.2">
      <c r="A82" s="138"/>
      <c r="B82" s="139"/>
      <c r="C82" s="1" t="s">
        <v>4683</v>
      </c>
      <c r="D82" s="95">
        <v>2736937</v>
      </c>
      <c r="E82" s="95" t="s">
        <v>2837</v>
      </c>
    </row>
    <row r="83" spans="1:5" x14ac:dyDescent="0.2">
      <c r="A83" s="138"/>
      <c r="B83" s="139"/>
      <c r="C83" s="1" t="s">
        <v>4684</v>
      </c>
      <c r="D83" s="95">
        <v>2736938</v>
      </c>
      <c r="E83" s="95" t="s">
        <v>2837</v>
      </c>
    </row>
    <row r="84" spans="1:5" x14ac:dyDescent="0.2">
      <c r="A84" s="138"/>
      <c r="B84" s="139"/>
      <c r="C84" s="1" t="s">
        <v>4685</v>
      </c>
      <c r="D84" s="95">
        <v>2736939</v>
      </c>
      <c r="E84" s="95" t="s">
        <v>2837</v>
      </c>
    </row>
    <row r="85" spans="1:5" x14ac:dyDescent="0.2">
      <c r="A85" s="138"/>
      <c r="B85" s="139"/>
      <c r="C85" s="1" t="s">
        <v>4686</v>
      </c>
      <c r="D85" s="95">
        <v>2736941</v>
      </c>
      <c r="E85" s="95" t="s">
        <v>2837</v>
      </c>
    </row>
    <row r="86" spans="1:5" x14ac:dyDescent="0.2">
      <c r="A86" s="138"/>
      <c r="B86" s="139"/>
      <c r="C86" s="1" t="s">
        <v>4687</v>
      </c>
      <c r="D86" s="95">
        <v>2736943</v>
      </c>
      <c r="E86" s="95" t="s">
        <v>2837</v>
      </c>
    </row>
    <row r="87" spans="1:5" x14ac:dyDescent="0.2">
      <c r="A87" s="138"/>
      <c r="B87" s="139"/>
      <c r="C87" s="1" t="s">
        <v>4688</v>
      </c>
      <c r="D87" s="95">
        <v>2736945</v>
      </c>
      <c r="E87" s="95" t="s">
        <v>2837</v>
      </c>
    </row>
    <row r="88" spans="1:5" x14ac:dyDescent="0.2">
      <c r="A88" s="138"/>
      <c r="B88" s="139"/>
      <c r="C88" s="1" t="s">
        <v>4689</v>
      </c>
      <c r="D88" s="95">
        <v>2736949</v>
      </c>
      <c r="E88" s="95" t="s">
        <v>2837</v>
      </c>
    </row>
    <row r="89" spans="1:5" x14ac:dyDescent="0.2">
      <c r="A89" s="138"/>
      <c r="B89" s="139"/>
      <c r="C89" s="1" t="s">
        <v>4690</v>
      </c>
      <c r="D89" s="95">
        <v>2736951</v>
      </c>
      <c r="E89" s="95" t="s">
        <v>2837</v>
      </c>
    </row>
    <row r="90" spans="1:5" x14ac:dyDescent="0.2">
      <c r="A90" s="138"/>
      <c r="B90" s="139"/>
      <c r="C90" s="1" t="s">
        <v>4691</v>
      </c>
      <c r="D90" s="95">
        <v>2736952</v>
      </c>
      <c r="E90" s="95" t="s">
        <v>2837</v>
      </c>
    </row>
    <row r="91" spans="1:5" x14ac:dyDescent="0.2">
      <c r="A91" s="138"/>
      <c r="B91" s="139"/>
      <c r="C91" s="1" t="s">
        <v>4692</v>
      </c>
      <c r="D91" s="95">
        <v>2736955</v>
      </c>
      <c r="E91" s="95" t="s">
        <v>2837</v>
      </c>
    </row>
    <row r="92" spans="1:5" x14ac:dyDescent="0.2">
      <c r="A92" s="138"/>
      <c r="B92" s="139"/>
      <c r="C92" s="1" t="s">
        <v>4693</v>
      </c>
      <c r="D92" s="95">
        <v>2736957</v>
      </c>
      <c r="E92" s="95" t="s">
        <v>2837</v>
      </c>
    </row>
    <row r="93" spans="1:5" x14ac:dyDescent="0.2">
      <c r="A93" s="138"/>
      <c r="B93" s="139"/>
      <c r="C93" s="1" t="s">
        <v>4694</v>
      </c>
      <c r="D93" s="95">
        <v>2736960</v>
      </c>
      <c r="E93" s="95" t="s">
        <v>2837</v>
      </c>
    </row>
    <row r="94" spans="1:5" x14ac:dyDescent="0.2">
      <c r="A94" s="138"/>
      <c r="B94" s="139"/>
      <c r="C94" s="1" t="s">
        <v>4695</v>
      </c>
      <c r="D94" s="95">
        <v>2736964</v>
      </c>
      <c r="E94" s="95" t="s">
        <v>2837</v>
      </c>
    </row>
    <row r="95" spans="1:5" x14ac:dyDescent="0.2">
      <c r="A95" s="138"/>
      <c r="B95" s="139"/>
      <c r="C95" s="1" t="s">
        <v>4696</v>
      </c>
      <c r="D95" s="95">
        <v>2736966</v>
      </c>
      <c r="E95" s="95" t="s">
        <v>2837</v>
      </c>
    </row>
    <row r="96" spans="1:5" x14ac:dyDescent="0.2">
      <c r="A96" s="138"/>
      <c r="B96" s="139"/>
      <c r="C96" s="1" t="s">
        <v>4697</v>
      </c>
      <c r="D96" s="95">
        <v>2736968</v>
      </c>
      <c r="E96" s="95" t="s">
        <v>2837</v>
      </c>
    </row>
    <row r="97" spans="1:5" x14ac:dyDescent="0.2">
      <c r="A97" s="138"/>
      <c r="B97" s="139"/>
      <c r="C97" s="1" t="s">
        <v>4698</v>
      </c>
      <c r="D97" s="95">
        <v>2736969</v>
      </c>
      <c r="E97" s="95" t="s">
        <v>2837</v>
      </c>
    </row>
    <row r="98" spans="1:5" x14ac:dyDescent="0.2">
      <c r="A98" s="138"/>
      <c r="B98" s="139"/>
      <c r="C98" s="1" t="s">
        <v>4699</v>
      </c>
      <c r="D98" s="95">
        <v>2736971</v>
      </c>
      <c r="E98" s="95" t="s">
        <v>2837</v>
      </c>
    </row>
    <row r="99" spans="1:5" x14ac:dyDescent="0.2">
      <c r="A99" s="138"/>
      <c r="B99" s="139"/>
      <c r="C99" s="1" t="s">
        <v>4700</v>
      </c>
      <c r="D99" s="95">
        <v>2736972</v>
      </c>
      <c r="E99" s="95" t="s">
        <v>2837</v>
      </c>
    </row>
    <row r="100" spans="1:5" x14ac:dyDescent="0.2">
      <c r="A100" s="138"/>
      <c r="B100" s="139"/>
      <c r="C100" s="1" t="s">
        <v>4701</v>
      </c>
      <c r="D100" s="95">
        <v>2736974</v>
      </c>
      <c r="E100" s="95" t="s">
        <v>2837</v>
      </c>
    </row>
    <row r="101" spans="1:5" x14ac:dyDescent="0.2">
      <c r="A101" s="138"/>
      <c r="B101" s="139"/>
      <c r="C101" s="1" t="s">
        <v>4702</v>
      </c>
      <c r="D101" s="95">
        <v>2736975</v>
      </c>
      <c r="E101" s="95" t="s">
        <v>2837</v>
      </c>
    </row>
    <row r="102" spans="1:5" x14ac:dyDescent="0.2">
      <c r="A102" s="138"/>
      <c r="B102" s="139"/>
      <c r="C102" s="1" t="s">
        <v>4703</v>
      </c>
      <c r="D102" s="95">
        <v>2736976</v>
      </c>
      <c r="E102" s="95" t="s">
        <v>2837</v>
      </c>
    </row>
    <row r="103" spans="1:5" x14ac:dyDescent="0.2">
      <c r="A103" s="140"/>
      <c r="B103" s="141"/>
      <c r="C103" s="1" t="s">
        <v>4704</v>
      </c>
      <c r="D103" s="95">
        <v>2736977</v>
      </c>
      <c r="E103" s="95" t="s">
        <v>2837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D2:D3"/>
    <mergeCell ref="E2:E3"/>
    <mergeCell ref="F2:F3"/>
    <mergeCell ref="A7:B7"/>
    <mergeCell ref="A8:B10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13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B9FA-EFA5-4BDA-89D4-4BB952079134}">
  <sheetPr codeName="Foglio38">
    <pageSetUpPr fitToPage="1"/>
  </sheetPr>
  <dimension ref="A1:L85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20" sqref="F20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9.15" customHeight="1" x14ac:dyDescent="0.2">
      <c r="A2" s="121">
        <v>24</v>
      </c>
      <c r="B2" s="121" t="s">
        <v>84</v>
      </c>
      <c r="C2" s="122" t="s">
        <v>28</v>
      </c>
      <c r="D2" s="123" t="s">
        <v>14</v>
      </c>
      <c r="E2" s="118">
        <v>334</v>
      </c>
      <c r="F2" s="115">
        <f>ROUND(327320,2)</f>
        <v>327320</v>
      </c>
      <c r="G2" s="5">
        <v>1</v>
      </c>
      <c r="H2" s="11" t="s">
        <v>50</v>
      </c>
      <c r="I2" s="14" t="s">
        <v>4705</v>
      </c>
      <c r="J2" s="9">
        <v>590</v>
      </c>
      <c r="K2" s="6">
        <v>197060</v>
      </c>
      <c r="L2" s="10">
        <v>0.39795918367346939</v>
      </c>
    </row>
    <row r="3" spans="1:12" ht="34.15" customHeight="1" x14ac:dyDescent="0.2">
      <c r="A3" s="121"/>
      <c r="B3" s="121"/>
      <c r="C3" s="122"/>
      <c r="D3" s="123"/>
      <c r="E3" s="120"/>
      <c r="F3" s="116"/>
      <c r="G3" s="5">
        <v>2</v>
      </c>
      <c r="H3" s="11" t="s">
        <v>47</v>
      </c>
      <c r="I3" s="14" t="s">
        <v>4856</v>
      </c>
      <c r="J3" s="6">
        <v>650</v>
      </c>
      <c r="K3" s="6">
        <v>217100</v>
      </c>
      <c r="L3" s="10">
        <v>0.33673469387755101</v>
      </c>
    </row>
    <row r="4" spans="1:12" ht="39" customHeight="1" x14ac:dyDescent="0.2">
      <c r="A4" s="121"/>
      <c r="B4" s="121"/>
      <c r="C4" s="122"/>
      <c r="D4" s="123"/>
      <c r="E4" s="119"/>
      <c r="F4" s="117"/>
      <c r="G4" s="5">
        <v>3</v>
      </c>
      <c r="H4" s="11" t="s">
        <v>39</v>
      </c>
      <c r="I4" s="14" t="s">
        <v>4874</v>
      </c>
      <c r="J4" s="9">
        <v>949</v>
      </c>
      <c r="K4" s="6">
        <v>316966</v>
      </c>
      <c r="L4" s="10">
        <v>3.1632653061224487E-2</v>
      </c>
    </row>
    <row r="8" spans="1:12" ht="13.5" thickBot="1" x14ac:dyDescent="0.25"/>
    <row r="9" spans="1:12" ht="13.5" thickBot="1" x14ac:dyDescent="0.25">
      <c r="A9" s="144" t="s">
        <v>34</v>
      </c>
      <c r="B9" s="143"/>
      <c r="C9" s="18" t="s">
        <v>87</v>
      </c>
      <c r="D9" s="18" t="s">
        <v>88</v>
      </c>
      <c r="E9" s="19" t="s">
        <v>89</v>
      </c>
    </row>
    <row r="10" spans="1:12" ht="13.5" thickBot="1" x14ac:dyDescent="0.25">
      <c r="A10" s="238" t="s">
        <v>4706</v>
      </c>
      <c r="B10" s="239"/>
      <c r="C10" s="26" t="s">
        <v>4707</v>
      </c>
      <c r="D10" s="26">
        <v>461620</v>
      </c>
      <c r="E10" s="26" t="s">
        <v>1206</v>
      </c>
    </row>
    <row r="11" spans="1:12" ht="13.5" thickBot="1" x14ac:dyDescent="0.25">
      <c r="A11" s="238" t="s">
        <v>4708</v>
      </c>
      <c r="B11" s="239"/>
      <c r="C11" s="26" t="s">
        <v>4709</v>
      </c>
      <c r="D11" s="26">
        <v>461620</v>
      </c>
      <c r="E11" s="26" t="s">
        <v>1206</v>
      </c>
    </row>
    <row r="12" spans="1:12" ht="13.5" thickBot="1" x14ac:dyDescent="0.25">
      <c r="A12" s="238" t="s">
        <v>4710</v>
      </c>
      <c r="B12" s="239"/>
      <c r="C12" s="26" t="s">
        <v>4711</v>
      </c>
      <c r="D12" s="26">
        <v>461620</v>
      </c>
      <c r="E12" s="26" t="s">
        <v>1206</v>
      </c>
    </row>
    <row r="13" spans="1:12" ht="13.5" thickBot="1" x14ac:dyDescent="0.25">
      <c r="A13" s="238" t="s">
        <v>4712</v>
      </c>
      <c r="B13" s="239"/>
      <c r="C13" s="26" t="s">
        <v>4713</v>
      </c>
      <c r="D13" s="26">
        <v>461620</v>
      </c>
      <c r="E13" s="26" t="s">
        <v>1206</v>
      </c>
    </row>
    <row r="14" spans="1:12" ht="13.5" thickBot="1" x14ac:dyDescent="0.25">
      <c r="A14" s="238" t="s">
        <v>4714</v>
      </c>
      <c r="B14" s="239"/>
      <c r="C14" s="26" t="s">
        <v>4715</v>
      </c>
      <c r="D14" s="26">
        <v>461620</v>
      </c>
      <c r="E14" s="26" t="s">
        <v>1206</v>
      </c>
    </row>
    <row r="15" spans="1:12" ht="13.5" thickBot="1" x14ac:dyDescent="0.25">
      <c r="A15" s="238" t="s">
        <v>4716</v>
      </c>
      <c r="B15" s="239"/>
      <c r="C15" s="26" t="s">
        <v>4717</v>
      </c>
      <c r="D15" s="26">
        <v>461620</v>
      </c>
      <c r="E15" s="26" t="s">
        <v>1206</v>
      </c>
    </row>
    <row r="16" spans="1:12" ht="13.5" thickBot="1" x14ac:dyDescent="0.25">
      <c r="A16" s="238" t="s">
        <v>4718</v>
      </c>
      <c r="B16" s="239"/>
      <c r="C16" s="26" t="s">
        <v>4719</v>
      </c>
      <c r="D16" s="26">
        <v>461620</v>
      </c>
      <c r="E16" s="26" t="s">
        <v>1206</v>
      </c>
    </row>
    <row r="17" spans="1:5" ht="13.5" thickBot="1" x14ac:dyDescent="0.25">
      <c r="A17" s="238" t="s">
        <v>4720</v>
      </c>
      <c r="B17" s="239"/>
      <c r="C17" s="26" t="s">
        <v>4721</v>
      </c>
      <c r="D17" s="26">
        <v>461620</v>
      </c>
      <c r="E17" s="26" t="s">
        <v>1206</v>
      </c>
    </row>
    <row r="18" spans="1:5" ht="13.5" thickBot="1" x14ac:dyDescent="0.25">
      <c r="A18" s="238" t="s">
        <v>4722</v>
      </c>
      <c r="B18" s="239"/>
      <c r="C18" s="26" t="s">
        <v>4723</v>
      </c>
      <c r="D18" s="26">
        <v>461620</v>
      </c>
      <c r="E18" s="26" t="s">
        <v>1206</v>
      </c>
    </row>
    <row r="19" spans="1:5" ht="13.5" thickBot="1" x14ac:dyDescent="0.25">
      <c r="A19" s="238" t="s">
        <v>4724</v>
      </c>
      <c r="B19" s="239"/>
      <c r="C19" s="26" t="s">
        <v>4725</v>
      </c>
      <c r="D19" s="26">
        <v>461620</v>
      </c>
      <c r="E19" s="26" t="s">
        <v>1206</v>
      </c>
    </row>
    <row r="20" spans="1:5" ht="13.5" thickBot="1" x14ac:dyDescent="0.25">
      <c r="A20" s="238" t="s">
        <v>4726</v>
      </c>
      <c r="B20" s="239"/>
      <c r="C20" s="26" t="s">
        <v>4727</v>
      </c>
      <c r="D20" s="26">
        <v>461620</v>
      </c>
      <c r="E20" s="26" t="s">
        <v>1206</v>
      </c>
    </row>
    <row r="21" spans="1:5" ht="13.5" thickBot="1" x14ac:dyDescent="0.25">
      <c r="A21" s="238" t="s">
        <v>4728</v>
      </c>
      <c r="B21" s="239"/>
      <c r="C21" s="26" t="s">
        <v>4729</v>
      </c>
      <c r="D21" s="26">
        <v>461620</v>
      </c>
      <c r="E21" s="26" t="s">
        <v>1206</v>
      </c>
    </row>
    <row r="22" spans="1:5" ht="13.5" thickBot="1" x14ac:dyDescent="0.25">
      <c r="A22" s="238" t="s">
        <v>4730</v>
      </c>
      <c r="B22" s="239"/>
      <c r="C22" s="26" t="s">
        <v>4731</v>
      </c>
      <c r="D22" s="26">
        <v>461620</v>
      </c>
      <c r="E22" s="26" t="s">
        <v>1206</v>
      </c>
    </row>
    <row r="23" spans="1:5" ht="13.5" thickBot="1" x14ac:dyDescent="0.25">
      <c r="A23" s="238" t="s">
        <v>4732</v>
      </c>
      <c r="B23" s="239"/>
      <c r="C23" s="26" t="s">
        <v>4733</v>
      </c>
      <c r="D23" s="26">
        <v>461620</v>
      </c>
      <c r="E23" s="26" t="s">
        <v>1206</v>
      </c>
    </row>
    <row r="24" spans="1:5" ht="13.5" thickBot="1" x14ac:dyDescent="0.25">
      <c r="A24" s="238" t="s">
        <v>4734</v>
      </c>
      <c r="B24" s="239"/>
      <c r="C24" s="26" t="s">
        <v>4735</v>
      </c>
      <c r="D24" s="26">
        <v>461620</v>
      </c>
      <c r="E24" s="26" t="s">
        <v>1206</v>
      </c>
    </row>
    <row r="25" spans="1:5" ht="13.5" thickBot="1" x14ac:dyDescent="0.25">
      <c r="A25" s="238" t="s">
        <v>4736</v>
      </c>
      <c r="B25" s="239"/>
      <c r="C25" s="26" t="s">
        <v>4737</v>
      </c>
      <c r="D25" s="26">
        <v>461620</v>
      </c>
      <c r="E25" s="26" t="s">
        <v>1206</v>
      </c>
    </row>
    <row r="26" spans="1:5" ht="13.5" thickBot="1" x14ac:dyDescent="0.25">
      <c r="A26" s="238" t="s">
        <v>4738</v>
      </c>
      <c r="B26" s="239"/>
      <c r="C26" s="26" t="s">
        <v>4739</v>
      </c>
      <c r="D26" s="26">
        <v>461620</v>
      </c>
      <c r="E26" s="26" t="s">
        <v>1206</v>
      </c>
    </row>
    <row r="27" spans="1:5" ht="13.5" thickBot="1" x14ac:dyDescent="0.25">
      <c r="A27" s="238" t="s">
        <v>4740</v>
      </c>
      <c r="B27" s="239"/>
      <c r="C27" s="26" t="s">
        <v>4741</v>
      </c>
      <c r="D27" s="26">
        <v>461620</v>
      </c>
      <c r="E27" s="26" t="s">
        <v>1206</v>
      </c>
    </row>
    <row r="28" spans="1:5" ht="13.5" thickBot="1" x14ac:dyDescent="0.25">
      <c r="A28" s="238" t="s">
        <v>4742</v>
      </c>
      <c r="B28" s="239"/>
      <c r="C28" s="26" t="s">
        <v>4743</v>
      </c>
      <c r="D28" s="26">
        <v>461620</v>
      </c>
      <c r="E28" s="26" t="s">
        <v>1206</v>
      </c>
    </row>
    <row r="29" spans="1:5" ht="13.5" thickBot="1" x14ac:dyDescent="0.25">
      <c r="A29" s="238" t="s">
        <v>4744</v>
      </c>
      <c r="B29" s="239"/>
      <c r="C29" s="26" t="s">
        <v>4745</v>
      </c>
      <c r="D29" s="26">
        <v>461620</v>
      </c>
      <c r="E29" s="26" t="s">
        <v>1206</v>
      </c>
    </row>
    <row r="30" spans="1:5" ht="13.5" thickBot="1" x14ac:dyDescent="0.25">
      <c r="A30" s="238" t="s">
        <v>4746</v>
      </c>
      <c r="B30" s="239"/>
      <c r="C30" s="26" t="s">
        <v>4747</v>
      </c>
      <c r="D30" s="26">
        <v>461620</v>
      </c>
      <c r="E30" s="26" t="s">
        <v>1206</v>
      </c>
    </row>
    <row r="31" spans="1:5" ht="13.5" thickBot="1" x14ac:dyDescent="0.25">
      <c r="A31" s="238" t="s">
        <v>4748</v>
      </c>
      <c r="B31" s="239"/>
      <c r="C31" s="26" t="s">
        <v>4749</v>
      </c>
      <c r="D31" s="26">
        <v>461620</v>
      </c>
      <c r="E31" s="26" t="s">
        <v>1206</v>
      </c>
    </row>
    <row r="32" spans="1:5" ht="13.5" thickBot="1" x14ac:dyDescent="0.25">
      <c r="A32" s="238" t="s">
        <v>4750</v>
      </c>
      <c r="B32" s="239"/>
      <c r="C32" s="26" t="s">
        <v>4751</v>
      </c>
      <c r="D32" s="26">
        <v>461620</v>
      </c>
      <c r="E32" s="26" t="s">
        <v>1206</v>
      </c>
    </row>
    <row r="33" spans="1:5" ht="13.5" thickBot="1" x14ac:dyDescent="0.25">
      <c r="A33" s="238" t="s">
        <v>4752</v>
      </c>
      <c r="B33" s="239"/>
      <c r="C33" s="26" t="s">
        <v>4753</v>
      </c>
      <c r="D33" s="26">
        <v>461620</v>
      </c>
      <c r="E33" s="26" t="s">
        <v>1206</v>
      </c>
    </row>
    <row r="34" spans="1:5" ht="13.5" thickBot="1" x14ac:dyDescent="0.25">
      <c r="A34" s="238" t="s">
        <v>4754</v>
      </c>
      <c r="B34" s="239"/>
      <c r="C34" s="26" t="s">
        <v>4755</v>
      </c>
      <c r="D34" s="26">
        <v>461620</v>
      </c>
      <c r="E34" s="26" t="s">
        <v>1206</v>
      </c>
    </row>
    <row r="35" spans="1:5" ht="13.5" thickBot="1" x14ac:dyDescent="0.25">
      <c r="A35" s="238" t="s">
        <v>4756</v>
      </c>
      <c r="B35" s="239"/>
      <c r="C35" s="26" t="s">
        <v>4757</v>
      </c>
      <c r="D35" s="26">
        <v>461620</v>
      </c>
      <c r="E35" s="26" t="s">
        <v>1206</v>
      </c>
    </row>
    <row r="36" spans="1:5" ht="13.5" thickBot="1" x14ac:dyDescent="0.25">
      <c r="A36" s="238" t="s">
        <v>4758</v>
      </c>
      <c r="B36" s="239"/>
      <c r="C36" s="26" t="s">
        <v>4759</v>
      </c>
      <c r="D36" s="26">
        <v>461620</v>
      </c>
      <c r="E36" s="26" t="s">
        <v>1206</v>
      </c>
    </row>
    <row r="37" spans="1:5" ht="13.5" thickBot="1" x14ac:dyDescent="0.25">
      <c r="A37" s="238" t="s">
        <v>4760</v>
      </c>
      <c r="B37" s="239"/>
      <c r="C37" s="26" t="s">
        <v>4761</v>
      </c>
      <c r="D37" s="26">
        <v>461620</v>
      </c>
      <c r="E37" s="26" t="s">
        <v>1206</v>
      </c>
    </row>
    <row r="38" spans="1:5" ht="13.5" thickBot="1" x14ac:dyDescent="0.25">
      <c r="A38" s="238" t="s">
        <v>4762</v>
      </c>
      <c r="B38" s="239"/>
      <c r="C38" s="26" t="s">
        <v>4763</v>
      </c>
      <c r="D38" s="26">
        <v>461620</v>
      </c>
      <c r="E38" s="26" t="s">
        <v>1206</v>
      </c>
    </row>
    <row r="39" spans="1:5" ht="13.5" thickBot="1" x14ac:dyDescent="0.25">
      <c r="A39" s="238" t="s">
        <v>4764</v>
      </c>
      <c r="B39" s="239"/>
      <c r="C39" s="26" t="s">
        <v>4765</v>
      </c>
      <c r="D39" s="26">
        <v>461620</v>
      </c>
      <c r="E39" s="26" t="s">
        <v>1206</v>
      </c>
    </row>
    <row r="40" spans="1:5" ht="13.5" thickBot="1" x14ac:dyDescent="0.25">
      <c r="A40" s="238" t="s">
        <v>4766</v>
      </c>
      <c r="B40" s="239"/>
      <c r="C40" s="26" t="s">
        <v>4767</v>
      </c>
      <c r="D40" s="26">
        <v>461620</v>
      </c>
      <c r="E40" s="26" t="s">
        <v>1206</v>
      </c>
    </row>
    <row r="41" spans="1:5" ht="13.5" thickBot="1" x14ac:dyDescent="0.25">
      <c r="A41" s="238" t="s">
        <v>4768</v>
      </c>
      <c r="B41" s="239"/>
      <c r="C41" s="26" t="s">
        <v>4769</v>
      </c>
      <c r="D41" s="26">
        <v>461620</v>
      </c>
      <c r="E41" s="26" t="s">
        <v>1206</v>
      </c>
    </row>
    <row r="42" spans="1:5" ht="13.5" thickBot="1" x14ac:dyDescent="0.25">
      <c r="A42" s="238" t="s">
        <v>4770</v>
      </c>
      <c r="B42" s="239"/>
      <c r="C42" s="26" t="s">
        <v>4771</v>
      </c>
      <c r="D42" s="26">
        <v>461620</v>
      </c>
      <c r="E42" s="26" t="s">
        <v>1206</v>
      </c>
    </row>
    <row r="43" spans="1:5" ht="13.5" thickBot="1" x14ac:dyDescent="0.25">
      <c r="A43" s="238" t="s">
        <v>4772</v>
      </c>
      <c r="B43" s="239"/>
      <c r="C43" s="26" t="s">
        <v>4773</v>
      </c>
      <c r="D43" s="26">
        <v>461620</v>
      </c>
      <c r="E43" s="26" t="s">
        <v>1206</v>
      </c>
    </row>
    <row r="44" spans="1:5" ht="13.5" thickBot="1" x14ac:dyDescent="0.25">
      <c r="A44" s="238" t="s">
        <v>4774</v>
      </c>
      <c r="B44" s="239"/>
      <c r="C44" s="26" t="s">
        <v>4775</v>
      </c>
      <c r="D44" s="26">
        <v>461620</v>
      </c>
      <c r="E44" s="26" t="s">
        <v>1206</v>
      </c>
    </row>
    <row r="45" spans="1:5" ht="13.5" thickBot="1" x14ac:dyDescent="0.25">
      <c r="A45" s="238" t="s">
        <v>4776</v>
      </c>
      <c r="B45" s="239"/>
      <c r="C45" s="26" t="s">
        <v>4777</v>
      </c>
      <c r="D45" s="26">
        <v>461620</v>
      </c>
      <c r="E45" s="26" t="s">
        <v>1206</v>
      </c>
    </row>
    <row r="46" spans="1:5" ht="13.5" thickBot="1" x14ac:dyDescent="0.25">
      <c r="A46" s="238" t="s">
        <v>4778</v>
      </c>
      <c r="B46" s="239"/>
      <c r="C46" s="26" t="s">
        <v>4779</v>
      </c>
      <c r="D46" s="26">
        <v>461620</v>
      </c>
      <c r="E46" s="26" t="s">
        <v>1206</v>
      </c>
    </row>
    <row r="47" spans="1:5" ht="13.5" thickBot="1" x14ac:dyDescent="0.25">
      <c r="A47" s="238" t="s">
        <v>4780</v>
      </c>
      <c r="B47" s="239"/>
      <c r="C47" s="26" t="s">
        <v>4781</v>
      </c>
      <c r="D47" s="26">
        <v>461620</v>
      </c>
      <c r="E47" s="26" t="s">
        <v>1206</v>
      </c>
    </row>
    <row r="48" spans="1:5" ht="13.5" thickBot="1" x14ac:dyDescent="0.25">
      <c r="A48" s="238" t="s">
        <v>4754</v>
      </c>
      <c r="B48" s="239"/>
      <c r="C48" s="26" t="s">
        <v>4755</v>
      </c>
      <c r="D48" s="26">
        <v>461620</v>
      </c>
      <c r="E48" s="26" t="s">
        <v>1206</v>
      </c>
    </row>
    <row r="49" spans="1:5" ht="13.5" thickBot="1" x14ac:dyDescent="0.25">
      <c r="A49" s="238" t="s">
        <v>4782</v>
      </c>
      <c r="B49" s="239"/>
      <c r="C49" s="26" t="s">
        <v>4783</v>
      </c>
      <c r="D49" s="26">
        <v>461620</v>
      </c>
      <c r="E49" s="26" t="s">
        <v>1206</v>
      </c>
    </row>
    <row r="50" spans="1:5" ht="13.5" thickBot="1" x14ac:dyDescent="0.25">
      <c r="A50" s="238" t="s">
        <v>4784</v>
      </c>
      <c r="B50" s="239"/>
      <c r="C50" s="26" t="s">
        <v>4785</v>
      </c>
      <c r="D50" s="26">
        <v>461620</v>
      </c>
      <c r="E50" s="26" t="s">
        <v>1206</v>
      </c>
    </row>
    <row r="51" spans="1:5" ht="13.5" thickBot="1" x14ac:dyDescent="0.25">
      <c r="A51" s="238" t="s">
        <v>4786</v>
      </c>
      <c r="B51" s="239"/>
      <c r="C51" s="26" t="s">
        <v>4787</v>
      </c>
      <c r="D51" s="26">
        <v>461620</v>
      </c>
      <c r="E51" s="26" t="s">
        <v>1206</v>
      </c>
    </row>
    <row r="52" spans="1:5" ht="13.5" thickBot="1" x14ac:dyDescent="0.25">
      <c r="A52" s="238" t="s">
        <v>4788</v>
      </c>
      <c r="B52" s="239"/>
      <c r="C52" s="26" t="s">
        <v>4789</v>
      </c>
      <c r="D52" s="26">
        <v>461620</v>
      </c>
      <c r="E52" s="26" t="s">
        <v>1206</v>
      </c>
    </row>
    <row r="53" spans="1:5" ht="13.5" thickBot="1" x14ac:dyDescent="0.25">
      <c r="A53" s="238" t="s">
        <v>4790</v>
      </c>
      <c r="B53" s="239"/>
      <c r="C53" s="26" t="s">
        <v>4791</v>
      </c>
      <c r="D53" s="26">
        <v>461620</v>
      </c>
      <c r="E53" s="26" t="s">
        <v>1206</v>
      </c>
    </row>
    <row r="54" spans="1:5" ht="13.5" thickBot="1" x14ac:dyDescent="0.25">
      <c r="A54" s="238" t="s">
        <v>4792</v>
      </c>
      <c r="B54" s="239"/>
      <c r="C54" s="26" t="s">
        <v>4793</v>
      </c>
      <c r="D54" s="26">
        <v>461620</v>
      </c>
      <c r="E54" s="26" t="s">
        <v>1206</v>
      </c>
    </row>
    <row r="55" spans="1:5" ht="13.5" thickBot="1" x14ac:dyDescent="0.25">
      <c r="A55" s="238" t="s">
        <v>4794</v>
      </c>
      <c r="B55" s="239"/>
      <c r="C55" s="26" t="s">
        <v>4795</v>
      </c>
      <c r="D55" s="26">
        <v>461620</v>
      </c>
      <c r="E55" s="26" t="s">
        <v>1206</v>
      </c>
    </row>
    <row r="56" spans="1:5" ht="13.5" thickBot="1" x14ac:dyDescent="0.25">
      <c r="A56" s="238" t="s">
        <v>4796</v>
      </c>
      <c r="B56" s="239"/>
      <c r="C56" s="26" t="s">
        <v>4797</v>
      </c>
      <c r="D56" s="26">
        <v>461620</v>
      </c>
      <c r="E56" s="26" t="s">
        <v>1206</v>
      </c>
    </row>
    <row r="57" spans="1:5" ht="13.5" thickBot="1" x14ac:dyDescent="0.25">
      <c r="A57" s="238" t="s">
        <v>4798</v>
      </c>
      <c r="B57" s="239"/>
      <c r="C57" s="26" t="s">
        <v>4799</v>
      </c>
      <c r="D57" s="26">
        <v>461620</v>
      </c>
      <c r="E57" s="26" t="s">
        <v>1206</v>
      </c>
    </row>
    <row r="58" spans="1:5" ht="13.5" thickBot="1" x14ac:dyDescent="0.25">
      <c r="A58" s="238" t="s">
        <v>4800</v>
      </c>
      <c r="B58" s="239"/>
      <c r="C58" s="26" t="s">
        <v>4801</v>
      </c>
      <c r="D58" s="26">
        <v>461620</v>
      </c>
      <c r="E58" s="26" t="s">
        <v>1206</v>
      </c>
    </row>
    <row r="59" spans="1:5" ht="13.5" thickBot="1" x14ac:dyDescent="0.25">
      <c r="A59" s="238" t="s">
        <v>4802</v>
      </c>
      <c r="B59" s="239"/>
      <c r="C59" s="26" t="s">
        <v>4803</v>
      </c>
      <c r="D59" s="26">
        <v>461620</v>
      </c>
      <c r="E59" s="26" t="s">
        <v>1206</v>
      </c>
    </row>
    <row r="60" spans="1:5" ht="13.5" thickBot="1" x14ac:dyDescent="0.25">
      <c r="A60" s="238" t="s">
        <v>4804</v>
      </c>
      <c r="B60" s="239"/>
      <c r="C60" s="26" t="s">
        <v>4805</v>
      </c>
      <c r="D60" s="26">
        <v>461620</v>
      </c>
      <c r="E60" s="26" t="s">
        <v>1206</v>
      </c>
    </row>
    <row r="61" spans="1:5" ht="13.5" thickBot="1" x14ac:dyDescent="0.25">
      <c r="A61" s="238" t="s">
        <v>4806</v>
      </c>
      <c r="B61" s="239"/>
      <c r="C61" s="26" t="s">
        <v>4807</v>
      </c>
      <c r="D61" s="26">
        <v>461620</v>
      </c>
      <c r="E61" s="26" t="s">
        <v>1206</v>
      </c>
    </row>
    <row r="62" spans="1:5" ht="13.5" thickBot="1" x14ac:dyDescent="0.25">
      <c r="A62" s="238" t="s">
        <v>4808</v>
      </c>
      <c r="B62" s="239"/>
      <c r="C62" s="26" t="s">
        <v>4809</v>
      </c>
      <c r="D62" s="26">
        <v>461620</v>
      </c>
      <c r="E62" s="26" t="s">
        <v>1206</v>
      </c>
    </row>
    <row r="63" spans="1:5" ht="13.5" thickBot="1" x14ac:dyDescent="0.25">
      <c r="A63" s="238" t="s">
        <v>4810</v>
      </c>
      <c r="B63" s="239"/>
      <c r="C63" s="26" t="s">
        <v>4811</v>
      </c>
      <c r="D63" s="26">
        <v>461620</v>
      </c>
      <c r="E63" s="26" t="s">
        <v>1206</v>
      </c>
    </row>
    <row r="64" spans="1:5" ht="13.5" thickBot="1" x14ac:dyDescent="0.25">
      <c r="A64" s="238" t="s">
        <v>4812</v>
      </c>
      <c r="B64" s="239"/>
      <c r="C64" s="26" t="s">
        <v>4813</v>
      </c>
      <c r="D64" s="26">
        <v>461620</v>
      </c>
      <c r="E64" s="26" t="s">
        <v>1206</v>
      </c>
    </row>
    <row r="65" spans="1:5" ht="13.5" thickBot="1" x14ac:dyDescent="0.25">
      <c r="A65" s="238" t="s">
        <v>4814</v>
      </c>
      <c r="B65" s="239"/>
      <c r="C65" s="26" t="s">
        <v>4815</v>
      </c>
      <c r="D65" s="26">
        <v>461620</v>
      </c>
      <c r="E65" s="26" t="s">
        <v>1206</v>
      </c>
    </row>
    <row r="66" spans="1:5" ht="13.5" thickBot="1" x14ac:dyDescent="0.25">
      <c r="A66" s="238" t="s">
        <v>4816</v>
      </c>
      <c r="B66" s="239"/>
      <c r="C66" s="26" t="s">
        <v>4817</v>
      </c>
      <c r="D66" s="26">
        <v>461620</v>
      </c>
      <c r="E66" s="26" t="s">
        <v>1206</v>
      </c>
    </row>
    <row r="67" spans="1:5" ht="13.5" thickBot="1" x14ac:dyDescent="0.25">
      <c r="A67" s="238" t="s">
        <v>4818</v>
      </c>
      <c r="B67" s="239"/>
      <c r="C67" s="26" t="s">
        <v>4819</v>
      </c>
      <c r="D67" s="26">
        <v>461620</v>
      </c>
      <c r="E67" s="26" t="s">
        <v>1206</v>
      </c>
    </row>
    <row r="68" spans="1:5" ht="13.5" thickBot="1" x14ac:dyDescent="0.25">
      <c r="A68" s="238" t="s">
        <v>4820</v>
      </c>
      <c r="B68" s="239"/>
      <c r="C68" s="26" t="s">
        <v>4821</v>
      </c>
      <c r="D68" s="26">
        <v>461620</v>
      </c>
      <c r="E68" s="26" t="s">
        <v>1206</v>
      </c>
    </row>
    <row r="69" spans="1:5" ht="13.5" thickBot="1" x14ac:dyDescent="0.25">
      <c r="A69" s="238" t="s">
        <v>4822</v>
      </c>
      <c r="B69" s="239"/>
      <c r="C69" s="26" t="s">
        <v>4823</v>
      </c>
      <c r="D69" s="26">
        <v>461620</v>
      </c>
      <c r="E69" s="26" t="s">
        <v>1206</v>
      </c>
    </row>
    <row r="70" spans="1:5" ht="13.5" thickBot="1" x14ac:dyDescent="0.25">
      <c r="A70" s="238" t="s">
        <v>4824</v>
      </c>
      <c r="B70" s="239"/>
      <c r="C70" s="26" t="s">
        <v>4825</v>
      </c>
      <c r="D70" s="26">
        <v>461620</v>
      </c>
      <c r="E70" s="26" t="s">
        <v>1206</v>
      </c>
    </row>
    <row r="71" spans="1:5" ht="13.5" thickBot="1" x14ac:dyDescent="0.25">
      <c r="A71" s="238" t="s">
        <v>4826</v>
      </c>
      <c r="B71" s="239"/>
      <c r="C71" s="26" t="s">
        <v>4827</v>
      </c>
      <c r="D71" s="26">
        <v>461620</v>
      </c>
      <c r="E71" s="26" t="s">
        <v>1206</v>
      </c>
    </row>
    <row r="72" spans="1:5" ht="13.5" thickBot="1" x14ac:dyDescent="0.25">
      <c r="A72" s="238" t="s">
        <v>4828</v>
      </c>
      <c r="B72" s="239"/>
      <c r="C72" s="26" t="s">
        <v>4829</v>
      </c>
      <c r="D72" s="26">
        <v>461620</v>
      </c>
      <c r="E72" s="26" t="s">
        <v>1206</v>
      </c>
    </row>
    <row r="73" spans="1:5" ht="13.5" thickBot="1" x14ac:dyDescent="0.25">
      <c r="A73" s="238" t="s">
        <v>4830</v>
      </c>
      <c r="B73" s="239"/>
      <c r="C73" s="26" t="s">
        <v>4831</v>
      </c>
      <c r="D73" s="26">
        <v>461620</v>
      </c>
      <c r="E73" s="26" t="s">
        <v>1206</v>
      </c>
    </row>
    <row r="74" spans="1:5" ht="13.5" thickBot="1" x14ac:dyDescent="0.25">
      <c r="A74" s="238" t="s">
        <v>4832</v>
      </c>
      <c r="B74" s="239"/>
      <c r="C74" s="26" t="s">
        <v>4833</v>
      </c>
      <c r="D74" s="26">
        <v>461620</v>
      </c>
      <c r="E74" s="26" t="s">
        <v>1206</v>
      </c>
    </row>
    <row r="75" spans="1:5" ht="13.5" thickBot="1" x14ac:dyDescent="0.25">
      <c r="A75" s="238" t="s">
        <v>4834</v>
      </c>
      <c r="B75" s="239"/>
      <c r="C75" s="26" t="s">
        <v>4835</v>
      </c>
      <c r="D75" s="26">
        <v>461620</v>
      </c>
      <c r="E75" s="26" t="s">
        <v>1206</v>
      </c>
    </row>
    <row r="76" spans="1:5" ht="13.5" thickBot="1" x14ac:dyDescent="0.25">
      <c r="A76" s="238" t="s">
        <v>4836</v>
      </c>
      <c r="B76" s="239"/>
      <c r="C76" s="26" t="s">
        <v>4837</v>
      </c>
      <c r="D76" s="26">
        <v>461620</v>
      </c>
      <c r="E76" s="26" t="s">
        <v>1206</v>
      </c>
    </row>
    <row r="77" spans="1:5" ht="13.5" thickBot="1" x14ac:dyDescent="0.25">
      <c r="A77" s="238" t="s">
        <v>4838</v>
      </c>
      <c r="B77" s="239"/>
      <c r="C77" s="26" t="s">
        <v>4839</v>
      </c>
      <c r="D77" s="26">
        <v>461620</v>
      </c>
      <c r="E77" s="26" t="s">
        <v>1206</v>
      </c>
    </row>
    <row r="78" spans="1:5" ht="13.5" thickBot="1" x14ac:dyDescent="0.25">
      <c r="A78" s="238" t="s">
        <v>4840</v>
      </c>
      <c r="B78" s="239"/>
      <c r="C78" s="26" t="s">
        <v>4841</v>
      </c>
      <c r="D78" s="26">
        <v>461620</v>
      </c>
      <c r="E78" s="26" t="s">
        <v>1206</v>
      </c>
    </row>
    <row r="79" spans="1:5" ht="13.5" thickBot="1" x14ac:dyDescent="0.25">
      <c r="A79" s="238" t="s">
        <v>4842</v>
      </c>
      <c r="B79" s="239"/>
      <c r="C79" s="26" t="s">
        <v>4843</v>
      </c>
      <c r="D79" s="26">
        <v>461620</v>
      </c>
      <c r="E79" s="26" t="s">
        <v>1206</v>
      </c>
    </row>
    <row r="80" spans="1:5" ht="13.5" thickBot="1" x14ac:dyDescent="0.25">
      <c r="A80" s="238" t="s">
        <v>4844</v>
      </c>
      <c r="B80" s="239"/>
      <c r="C80" s="26" t="s">
        <v>4845</v>
      </c>
      <c r="D80" s="26">
        <v>461620</v>
      </c>
      <c r="E80" s="26" t="s">
        <v>1206</v>
      </c>
    </row>
    <row r="81" spans="1:5" ht="13.5" thickBot="1" x14ac:dyDescent="0.25">
      <c r="A81" s="238" t="s">
        <v>4846</v>
      </c>
      <c r="B81" s="239"/>
      <c r="C81" s="26" t="s">
        <v>4847</v>
      </c>
      <c r="D81" s="26">
        <v>461620</v>
      </c>
      <c r="E81" s="26" t="s">
        <v>1206</v>
      </c>
    </row>
    <row r="82" spans="1:5" ht="13.5" thickBot="1" x14ac:dyDescent="0.25">
      <c r="A82" s="238" t="s">
        <v>4848</v>
      </c>
      <c r="B82" s="239"/>
      <c r="C82" s="26" t="s">
        <v>4849</v>
      </c>
      <c r="D82" s="26">
        <v>461620</v>
      </c>
      <c r="E82" s="26" t="s">
        <v>1206</v>
      </c>
    </row>
    <row r="83" spans="1:5" ht="13.5" thickBot="1" x14ac:dyDescent="0.25">
      <c r="A83" s="238" t="s">
        <v>4850</v>
      </c>
      <c r="B83" s="239"/>
      <c r="C83" s="26" t="s">
        <v>4851</v>
      </c>
      <c r="D83" s="26">
        <v>461620</v>
      </c>
      <c r="E83" s="26" t="s">
        <v>1206</v>
      </c>
    </row>
    <row r="84" spans="1:5" ht="13.5" thickBot="1" x14ac:dyDescent="0.25">
      <c r="A84" s="238" t="s">
        <v>4852</v>
      </c>
      <c r="B84" s="239"/>
      <c r="C84" s="26" t="s">
        <v>4853</v>
      </c>
      <c r="D84" s="26">
        <v>461620</v>
      </c>
      <c r="E84" s="26" t="s">
        <v>1206</v>
      </c>
    </row>
    <row r="85" spans="1:5" ht="13.5" thickBot="1" x14ac:dyDescent="0.25">
      <c r="A85" s="238" t="s">
        <v>4854</v>
      </c>
      <c r="B85" s="239"/>
      <c r="C85" s="26" t="s">
        <v>4855</v>
      </c>
      <c r="D85" s="26">
        <v>461620</v>
      </c>
      <c r="E85" s="26" t="s">
        <v>1206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A83:B83"/>
    <mergeCell ref="A84:B84"/>
    <mergeCell ref="A85:B85"/>
    <mergeCell ref="A77:B77"/>
    <mergeCell ref="A78:B78"/>
    <mergeCell ref="A79:B79"/>
    <mergeCell ref="A80:B80"/>
    <mergeCell ref="A81:B81"/>
    <mergeCell ref="A82:B82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22:B22"/>
    <mergeCell ref="A27:B27"/>
    <mergeCell ref="A28:B28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:A4"/>
    <mergeCell ref="B2:B4"/>
    <mergeCell ref="C2:C4"/>
    <mergeCell ref="D2:D4"/>
    <mergeCell ref="E2:E4"/>
    <mergeCell ref="F2:F4"/>
    <mergeCell ref="A63:B63"/>
    <mergeCell ref="A64:B64"/>
    <mergeCell ref="A61:B61"/>
    <mergeCell ref="A62:B62"/>
    <mergeCell ref="A58:B58"/>
    <mergeCell ref="A59:B59"/>
    <mergeCell ref="A60:B60"/>
    <mergeCell ref="A56:B56"/>
    <mergeCell ref="A57:B57"/>
    <mergeCell ref="A53:B53"/>
    <mergeCell ref="A54:B54"/>
    <mergeCell ref="A55:B55"/>
    <mergeCell ref="A50:B50"/>
    <mergeCell ref="A51:B51"/>
    <mergeCell ref="A52:B52"/>
    <mergeCell ref="A48:B48"/>
    <mergeCell ref="A49:B49"/>
    <mergeCell ref="A46:B46"/>
    <mergeCell ref="A47:B47"/>
    <mergeCell ref="A43:B43"/>
    <mergeCell ref="A44:B44"/>
    <mergeCell ref="A45:B45"/>
    <mergeCell ref="A40:B40"/>
    <mergeCell ref="A41:B41"/>
    <mergeCell ref="A42:B42"/>
    <mergeCell ref="A39:B39"/>
    <mergeCell ref="A29:B29"/>
    <mergeCell ref="A30:B30"/>
    <mergeCell ref="A31:B31"/>
    <mergeCell ref="A32:B32"/>
    <mergeCell ref="A38:B38"/>
    <mergeCell ref="A33:B33"/>
    <mergeCell ref="A34:B34"/>
    <mergeCell ref="A35:B35"/>
    <mergeCell ref="A36:B36"/>
    <mergeCell ref="A37:B37"/>
    <mergeCell ref="A9:B9"/>
    <mergeCell ref="A10:B10"/>
    <mergeCell ref="A11:B11"/>
    <mergeCell ref="A15:B15"/>
    <mergeCell ref="A16:B16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97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D085-4F20-406E-BA55-543959485941}">
  <sheetPr>
    <pageSetUpPr fitToPage="1"/>
  </sheetPr>
  <dimension ref="A1:L85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3" sqref="I13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9.15" customHeight="1" x14ac:dyDescent="0.2">
      <c r="A2" s="121">
        <v>24</v>
      </c>
      <c r="B2" s="121" t="s">
        <v>84</v>
      </c>
      <c r="C2" s="122" t="s">
        <v>28</v>
      </c>
      <c r="D2" s="123" t="s">
        <v>14</v>
      </c>
      <c r="E2" s="118">
        <v>334</v>
      </c>
      <c r="F2" s="115">
        <f>ROUND(327320,2)</f>
        <v>327320</v>
      </c>
      <c r="G2" s="5">
        <v>1</v>
      </c>
      <c r="H2" s="11" t="s">
        <v>50</v>
      </c>
      <c r="I2" s="14" t="s">
        <v>4705</v>
      </c>
      <c r="J2" s="9">
        <v>590</v>
      </c>
      <c r="K2" s="6">
        <v>197060</v>
      </c>
      <c r="L2" s="10">
        <v>0.39795918367346939</v>
      </c>
    </row>
    <row r="3" spans="1:12" ht="34.15" customHeight="1" x14ac:dyDescent="0.2">
      <c r="A3" s="121"/>
      <c r="B3" s="121"/>
      <c r="C3" s="122"/>
      <c r="D3" s="123"/>
      <c r="E3" s="120"/>
      <c r="F3" s="116"/>
      <c r="G3" s="5">
        <v>2</v>
      </c>
      <c r="H3" s="11" t="s">
        <v>47</v>
      </c>
      <c r="I3" s="14" t="s">
        <v>4856</v>
      </c>
      <c r="J3" s="6">
        <v>650</v>
      </c>
      <c r="K3" s="6">
        <v>217100</v>
      </c>
      <c r="L3" s="10">
        <v>0.33673469387755101</v>
      </c>
    </row>
    <row r="4" spans="1:12" ht="39" customHeight="1" x14ac:dyDescent="0.2">
      <c r="A4" s="121"/>
      <c r="B4" s="121"/>
      <c r="C4" s="122"/>
      <c r="D4" s="123"/>
      <c r="E4" s="119"/>
      <c r="F4" s="117"/>
      <c r="G4" s="5">
        <v>3</v>
      </c>
      <c r="H4" s="11" t="s">
        <v>39</v>
      </c>
      <c r="I4" s="14" t="s">
        <v>4874</v>
      </c>
      <c r="J4" s="9">
        <v>949</v>
      </c>
      <c r="K4" s="6">
        <v>316966</v>
      </c>
      <c r="L4" s="10">
        <v>3.1632653061224487E-2</v>
      </c>
    </row>
    <row r="8" spans="1:12" ht="25.5" x14ac:dyDescent="0.2">
      <c r="A8" s="177" t="s">
        <v>34</v>
      </c>
      <c r="B8" s="177"/>
      <c r="C8" s="31" t="s">
        <v>87</v>
      </c>
      <c r="D8" s="31" t="s">
        <v>88</v>
      </c>
      <c r="E8" s="31" t="s">
        <v>89</v>
      </c>
      <c r="F8" s="31" t="s">
        <v>405</v>
      </c>
      <c r="G8" s="31" t="s">
        <v>406</v>
      </c>
    </row>
    <row r="9" spans="1:12" ht="51" x14ac:dyDescent="0.2">
      <c r="A9" s="112" t="s">
        <v>4874</v>
      </c>
      <c r="B9" s="112"/>
      <c r="C9" s="32" t="s">
        <v>4875</v>
      </c>
      <c r="D9" s="32" t="s">
        <v>4876</v>
      </c>
      <c r="E9" s="32" t="s">
        <v>4877</v>
      </c>
      <c r="F9" s="32" t="s">
        <v>4878</v>
      </c>
      <c r="G9" s="107">
        <v>1</v>
      </c>
    </row>
    <row r="10" spans="1:12" ht="14.45" customHeight="1" x14ac:dyDescent="0.2">
      <c r="A10" s="112"/>
      <c r="B10" s="112"/>
      <c r="C10" s="32" t="s">
        <v>4879</v>
      </c>
      <c r="D10" s="32" t="s">
        <v>4876</v>
      </c>
      <c r="E10" s="32" t="s">
        <v>4877</v>
      </c>
      <c r="F10" s="32" t="s">
        <v>4880</v>
      </c>
      <c r="G10" s="107">
        <v>1</v>
      </c>
    </row>
    <row r="11" spans="1:12" ht="14.45" customHeight="1" x14ac:dyDescent="0.2">
      <c r="A11" s="112"/>
      <c r="B11" s="112"/>
      <c r="C11" s="32" t="s">
        <v>4881</v>
      </c>
      <c r="D11" s="32" t="s">
        <v>4876</v>
      </c>
      <c r="E11" s="32" t="s">
        <v>4877</v>
      </c>
      <c r="F11" s="32" t="s">
        <v>4882</v>
      </c>
      <c r="G11" s="107">
        <v>1</v>
      </c>
    </row>
    <row r="12" spans="1:12" ht="14.45" customHeight="1" x14ac:dyDescent="0.2">
      <c r="A12" s="112"/>
      <c r="B12" s="112"/>
      <c r="C12" s="32" t="s">
        <v>4883</v>
      </c>
      <c r="D12" s="32" t="s">
        <v>4876</v>
      </c>
      <c r="E12" s="32" t="s">
        <v>4877</v>
      </c>
      <c r="F12" s="32" t="s">
        <v>4884</v>
      </c>
      <c r="G12" s="107">
        <v>1</v>
      </c>
    </row>
    <row r="13" spans="1:12" ht="14.45" customHeight="1" x14ac:dyDescent="0.2">
      <c r="A13" s="112"/>
      <c r="B13" s="112"/>
      <c r="C13" s="32" t="s">
        <v>4885</v>
      </c>
      <c r="D13" s="32" t="s">
        <v>4876</v>
      </c>
      <c r="E13" s="32" t="s">
        <v>4877</v>
      </c>
      <c r="F13" s="32" t="s">
        <v>4886</v>
      </c>
      <c r="G13" s="107">
        <v>1</v>
      </c>
    </row>
    <row r="14" spans="1:12" ht="14.45" customHeight="1" x14ac:dyDescent="0.2">
      <c r="A14" s="112"/>
      <c r="B14" s="112"/>
      <c r="C14" s="32" t="s">
        <v>4887</v>
      </c>
      <c r="D14" s="32" t="s">
        <v>4876</v>
      </c>
      <c r="E14" s="32" t="s">
        <v>4877</v>
      </c>
      <c r="F14" s="32" t="s">
        <v>4888</v>
      </c>
      <c r="G14" s="107">
        <v>1</v>
      </c>
    </row>
    <row r="15" spans="1:12" ht="14.45" customHeight="1" x14ac:dyDescent="0.2">
      <c r="A15" s="112"/>
      <c r="B15" s="112"/>
      <c r="C15" s="32" t="s">
        <v>4889</v>
      </c>
      <c r="D15" s="32" t="s">
        <v>4876</v>
      </c>
      <c r="E15" s="32" t="s">
        <v>4877</v>
      </c>
      <c r="F15" s="32" t="s">
        <v>4890</v>
      </c>
      <c r="G15" s="107">
        <v>1</v>
      </c>
    </row>
    <row r="16" spans="1:12" ht="14.45" customHeight="1" x14ac:dyDescent="0.2">
      <c r="A16" s="112"/>
      <c r="B16" s="112"/>
      <c r="C16" s="32" t="s">
        <v>4891</v>
      </c>
      <c r="D16" s="32" t="s">
        <v>4876</v>
      </c>
      <c r="E16" s="32" t="s">
        <v>4877</v>
      </c>
      <c r="F16" s="32" t="s">
        <v>4892</v>
      </c>
      <c r="G16" s="107">
        <v>1</v>
      </c>
    </row>
    <row r="17" spans="1:7" ht="14.45" customHeight="1" x14ac:dyDescent="0.2">
      <c r="A17" s="112"/>
      <c r="B17" s="112"/>
      <c r="C17" s="32" t="s">
        <v>4893</v>
      </c>
      <c r="D17" s="32" t="s">
        <v>4876</v>
      </c>
      <c r="E17" s="32" t="s">
        <v>4877</v>
      </c>
      <c r="F17" s="32" t="s">
        <v>4894</v>
      </c>
      <c r="G17" s="107">
        <v>1</v>
      </c>
    </row>
    <row r="18" spans="1:7" ht="14.45" customHeight="1" x14ac:dyDescent="0.2">
      <c r="A18" s="112"/>
      <c r="B18" s="112"/>
      <c r="C18" s="32" t="s">
        <v>4895</v>
      </c>
      <c r="D18" s="32" t="s">
        <v>4876</v>
      </c>
      <c r="E18" s="32" t="s">
        <v>4877</v>
      </c>
      <c r="F18" s="32" t="s">
        <v>4896</v>
      </c>
      <c r="G18" s="107">
        <v>1</v>
      </c>
    </row>
    <row r="19" spans="1:7" ht="14.45" customHeight="1" x14ac:dyDescent="0.2"/>
    <row r="20" spans="1:7" ht="14.45" customHeight="1" x14ac:dyDescent="0.2"/>
    <row r="21" spans="1:7" ht="14.45" customHeight="1" x14ac:dyDescent="0.2"/>
    <row r="22" spans="1:7" ht="14.45" customHeight="1" x14ac:dyDescent="0.2"/>
    <row r="23" spans="1:7" ht="14.45" customHeight="1" x14ac:dyDescent="0.2"/>
    <row r="24" spans="1:7" ht="14.45" customHeight="1" x14ac:dyDescent="0.2"/>
    <row r="25" spans="1:7" ht="14.45" customHeight="1" x14ac:dyDescent="0.2"/>
    <row r="26" spans="1:7" ht="14.45" customHeight="1" x14ac:dyDescent="0.2"/>
    <row r="27" spans="1:7" ht="14.45" customHeight="1" x14ac:dyDescent="0.2"/>
    <row r="28" spans="1:7" ht="14.45" customHeight="1" x14ac:dyDescent="0.2"/>
    <row r="30" spans="1:7" ht="14.45" customHeight="1" x14ac:dyDescent="0.2"/>
    <row r="31" spans="1:7" ht="14.45" customHeight="1" x14ac:dyDescent="0.2"/>
    <row r="32" spans="1:7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8:B8"/>
    <mergeCell ref="A9:B18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97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24CB-91FC-47DC-9CAF-F95D66FA2F80}">
  <sheetPr>
    <pageSetUpPr fitToPage="1"/>
  </sheetPr>
  <dimension ref="A1:L85"/>
  <sheetViews>
    <sheetView view="pageBreakPreview" zoomScale="80" zoomScaleNormal="80" zoomScaleSheetLayoutView="8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I15" sqref="I15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49.15" customHeight="1" x14ac:dyDescent="0.2">
      <c r="A2" s="121">
        <v>24</v>
      </c>
      <c r="B2" s="121" t="s">
        <v>84</v>
      </c>
      <c r="C2" s="122" t="s">
        <v>28</v>
      </c>
      <c r="D2" s="123" t="s">
        <v>14</v>
      </c>
      <c r="E2" s="118">
        <v>334</v>
      </c>
      <c r="F2" s="115">
        <f>ROUND(327320,2)</f>
        <v>327320</v>
      </c>
      <c r="G2" s="5">
        <v>1</v>
      </c>
      <c r="H2" s="11" t="s">
        <v>50</v>
      </c>
      <c r="I2" s="14" t="s">
        <v>4705</v>
      </c>
      <c r="J2" s="9">
        <v>590</v>
      </c>
      <c r="K2" s="6">
        <v>197060</v>
      </c>
      <c r="L2" s="10">
        <v>0.39795918367346939</v>
      </c>
    </row>
    <row r="3" spans="1:12" ht="34.15" customHeight="1" x14ac:dyDescent="0.2">
      <c r="A3" s="121"/>
      <c r="B3" s="121"/>
      <c r="C3" s="122"/>
      <c r="D3" s="123"/>
      <c r="E3" s="120"/>
      <c r="F3" s="116"/>
      <c r="G3" s="5">
        <v>2</v>
      </c>
      <c r="H3" s="11" t="s">
        <v>47</v>
      </c>
      <c r="I3" s="14" t="s">
        <v>4856</v>
      </c>
      <c r="J3" s="6">
        <v>650</v>
      </c>
      <c r="K3" s="6">
        <v>217100</v>
      </c>
      <c r="L3" s="10">
        <v>0.33673469387755101</v>
      </c>
    </row>
    <row r="4" spans="1:12" ht="39" customHeight="1" x14ac:dyDescent="0.2">
      <c r="A4" s="121"/>
      <c r="B4" s="121"/>
      <c r="C4" s="122"/>
      <c r="D4" s="123"/>
      <c r="E4" s="119"/>
      <c r="F4" s="117"/>
      <c r="G4" s="5">
        <v>3</v>
      </c>
      <c r="H4" s="11" t="s">
        <v>39</v>
      </c>
      <c r="I4" s="14" t="s">
        <v>4874</v>
      </c>
      <c r="J4" s="9">
        <v>949</v>
      </c>
      <c r="K4" s="6">
        <v>316966</v>
      </c>
      <c r="L4" s="10">
        <v>3.1632653061224487E-2</v>
      </c>
    </row>
    <row r="7" spans="1:12" ht="13.5" thickBot="1" x14ac:dyDescent="0.25"/>
    <row r="8" spans="1:12" ht="13.5" thickBot="1" x14ac:dyDescent="0.25">
      <c r="A8" s="144" t="s">
        <v>34</v>
      </c>
      <c r="B8" s="143"/>
      <c r="C8" s="18" t="s">
        <v>87</v>
      </c>
      <c r="D8" s="18" t="s">
        <v>88</v>
      </c>
      <c r="E8" s="19" t="s">
        <v>89</v>
      </c>
    </row>
    <row r="9" spans="1:12" ht="13.5" thickBot="1" x14ac:dyDescent="0.25">
      <c r="A9" s="150" t="s">
        <v>4856</v>
      </c>
      <c r="B9" s="146"/>
      <c r="C9" s="26" t="s">
        <v>4857</v>
      </c>
      <c r="D9" s="26" t="s">
        <v>4858</v>
      </c>
      <c r="E9" s="26" t="s">
        <v>4859</v>
      </c>
    </row>
    <row r="10" spans="1:12" ht="14.45" customHeight="1" thickBot="1" x14ac:dyDescent="0.25">
      <c r="A10" s="138"/>
      <c r="B10" s="139"/>
      <c r="C10" s="26" t="s">
        <v>4860</v>
      </c>
      <c r="D10" s="26" t="s">
        <v>4861</v>
      </c>
      <c r="E10" s="26" t="s">
        <v>4859</v>
      </c>
    </row>
    <row r="11" spans="1:12" ht="14.45" customHeight="1" thickBot="1" x14ac:dyDescent="0.25">
      <c r="A11" s="138"/>
      <c r="B11" s="139"/>
      <c r="C11" s="26" t="s">
        <v>4862</v>
      </c>
      <c r="D11" s="26" t="s">
        <v>4863</v>
      </c>
      <c r="E11" s="26" t="s">
        <v>4859</v>
      </c>
    </row>
    <row r="12" spans="1:12" ht="14.45" customHeight="1" thickBot="1" x14ac:dyDescent="0.25">
      <c r="A12" s="138"/>
      <c r="B12" s="139"/>
      <c r="C12" s="26" t="s">
        <v>4864</v>
      </c>
      <c r="D12" s="26" t="s">
        <v>4865</v>
      </c>
      <c r="E12" s="26" t="s">
        <v>4859</v>
      </c>
    </row>
    <row r="13" spans="1:12" ht="14.45" customHeight="1" thickBot="1" x14ac:dyDescent="0.25">
      <c r="A13" s="138"/>
      <c r="B13" s="139"/>
      <c r="C13" s="26" t="s">
        <v>4866</v>
      </c>
      <c r="D13" s="26" t="s">
        <v>4867</v>
      </c>
      <c r="E13" s="26" t="s">
        <v>4859</v>
      </c>
    </row>
    <row r="14" spans="1:12" ht="14.45" customHeight="1" thickBot="1" x14ac:dyDescent="0.25">
      <c r="A14" s="138"/>
      <c r="B14" s="139"/>
      <c r="C14" s="26" t="s">
        <v>4868</v>
      </c>
      <c r="D14" s="26" t="s">
        <v>4869</v>
      </c>
      <c r="E14" s="26" t="s">
        <v>4859</v>
      </c>
    </row>
    <row r="15" spans="1:12" ht="14.45" customHeight="1" thickBot="1" x14ac:dyDescent="0.25">
      <c r="A15" s="138"/>
      <c r="B15" s="139"/>
      <c r="C15" s="26" t="s">
        <v>4870</v>
      </c>
      <c r="D15" s="26" t="s">
        <v>4871</v>
      </c>
      <c r="E15" s="26" t="s">
        <v>4859</v>
      </c>
    </row>
    <row r="16" spans="1:12" ht="14.45" customHeight="1" thickBot="1" x14ac:dyDescent="0.25">
      <c r="A16" s="138"/>
      <c r="B16" s="139"/>
      <c r="C16" s="26" t="s">
        <v>4872</v>
      </c>
      <c r="D16" s="26" t="s">
        <v>4873</v>
      </c>
      <c r="E16" s="26" t="s">
        <v>4859</v>
      </c>
    </row>
    <row r="17" spans="1:5" ht="14.45" customHeight="1" thickBot="1" x14ac:dyDescent="0.25">
      <c r="A17" s="138"/>
      <c r="B17" s="139"/>
      <c r="C17" s="26"/>
      <c r="D17" s="26"/>
      <c r="E17" s="26"/>
    </row>
    <row r="18" spans="1:5" ht="14.45" customHeight="1" thickBot="1" x14ac:dyDescent="0.25">
      <c r="A18" s="138"/>
      <c r="B18" s="139"/>
      <c r="C18" s="26"/>
      <c r="D18" s="26"/>
      <c r="E18" s="26"/>
    </row>
    <row r="19" spans="1:5" ht="14.45" customHeight="1" thickBot="1" x14ac:dyDescent="0.25">
      <c r="A19" s="138"/>
      <c r="B19" s="139"/>
      <c r="C19" s="26"/>
      <c r="D19" s="26"/>
      <c r="E19" s="26"/>
    </row>
    <row r="20" spans="1:5" ht="14.45" customHeight="1" thickBot="1" x14ac:dyDescent="0.25">
      <c r="A20" s="138"/>
      <c r="B20" s="139"/>
      <c r="C20" s="26"/>
      <c r="D20" s="26"/>
      <c r="E20" s="26"/>
    </row>
    <row r="21" spans="1:5" ht="14.45" customHeight="1" thickBot="1" x14ac:dyDescent="0.25">
      <c r="A21" s="138"/>
      <c r="B21" s="139"/>
      <c r="C21" s="26"/>
      <c r="D21" s="26"/>
      <c r="E21" s="26"/>
    </row>
    <row r="22" spans="1:5" ht="14.45" customHeight="1" thickBot="1" x14ac:dyDescent="0.25">
      <c r="A22" s="138"/>
      <c r="B22" s="139"/>
      <c r="C22" s="26"/>
      <c r="D22" s="26"/>
      <c r="E22" s="26"/>
    </row>
    <row r="23" spans="1:5" ht="14.45" customHeight="1" thickBot="1" x14ac:dyDescent="0.25">
      <c r="A23" s="138"/>
      <c r="B23" s="139"/>
      <c r="C23" s="26"/>
      <c r="D23" s="26"/>
      <c r="E23" s="26"/>
    </row>
    <row r="24" spans="1:5" ht="14.45" customHeight="1" thickBot="1" x14ac:dyDescent="0.25">
      <c r="A24" s="138"/>
      <c r="B24" s="139"/>
      <c r="C24" s="26"/>
      <c r="D24" s="26"/>
      <c r="E24" s="26"/>
    </row>
    <row r="25" spans="1:5" ht="14.45" customHeight="1" thickBot="1" x14ac:dyDescent="0.25">
      <c r="A25" s="151"/>
      <c r="B25" s="149"/>
      <c r="C25" s="26"/>
      <c r="D25" s="26"/>
      <c r="E25" s="26"/>
    </row>
    <row r="26" spans="1:5" ht="14.45" customHeight="1" x14ac:dyDescent="0.2"/>
    <row r="27" spans="1:5" ht="14.45" customHeight="1" x14ac:dyDescent="0.2"/>
    <row r="28" spans="1:5" ht="14.45" customHeight="1" x14ac:dyDescent="0.2"/>
    <row r="30" spans="1:5" ht="14.45" customHeight="1" x14ac:dyDescent="0.2"/>
    <row r="31" spans="1:5" ht="14.45" customHeight="1" x14ac:dyDescent="0.2"/>
    <row r="32" spans="1:5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8:B8"/>
    <mergeCell ref="A9:B25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97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4A64-983A-494A-B6D7-CB19284E42B3}">
  <sheetPr codeName="Foglio39">
    <pageSetUpPr fitToPage="1"/>
  </sheetPr>
  <dimension ref="A1:L3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2" sqref="I2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47.42578125" customWidth="1"/>
    <col min="10" max="10" width="17.28515625" customWidth="1"/>
    <col min="11" max="11" width="20.42578125" customWidth="1"/>
    <col min="12" max="12" width="20.140625" customWidth="1"/>
  </cols>
  <sheetData>
    <row r="1" spans="1:12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3083</v>
      </c>
      <c r="K1" s="2" t="s">
        <v>36</v>
      </c>
      <c r="L1" s="2" t="s">
        <v>37</v>
      </c>
    </row>
    <row r="2" spans="1:12" ht="72" customHeight="1" x14ac:dyDescent="0.2">
      <c r="A2" s="13">
        <v>25</v>
      </c>
      <c r="B2" s="13" t="s">
        <v>85</v>
      </c>
      <c r="C2" s="14" t="s">
        <v>18</v>
      </c>
      <c r="D2" s="5" t="s">
        <v>14</v>
      </c>
      <c r="E2" s="15">
        <v>188</v>
      </c>
      <c r="F2" s="16">
        <f>ROUND(1579200,2)</f>
        <v>1579200</v>
      </c>
      <c r="G2" s="5">
        <v>1</v>
      </c>
      <c r="H2" s="11" t="s">
        <v>60</v>
      </c>
      <c r="I2" s="14" t="s">
        <v>4897</v>
      </c>
      <c r="J2" s="6">
        <v>8400</v>
      </c>
      <c r="K2" s="6">
        <v>1579200</v>
      </c>
      <c r="L2" s="10">
        <v>0</v>
      </c>
    </row>
    <row r="5" spans="1:12" ht="13.5" thickBot="1" x14ac:dyDescent="0.25"/>
    <row r="6" spans="1:12" ht="13.5" thickBot="1" x14ac:dyDescent="0.25">
      <c r="A6" s="113" t="s">
        <v>34</v>
      </c>
      <c r="B6" s="114"/>
      <c r="C6" s="18" t="s">
        <v>87</v>
      </c>
      <c r="D6" s="18" t="s">
        <v>88</v>
      </c>
      <c r="E6" s="19" t="s">
        <v>89</v>
      </c>
    </row>
    <row r="7" spans="1:12" ht="13.5" thickBot="1" x14ac:dyDescent="0.25">
      <c r="A7" s="112" t="s">
        <v>4897</v>
      </c>
      <c r="B7" s="112"/>
      <c r="C7" s="26" t="s">
        <v>4898</v>
      </c>
      <c r="D7" s="26" t="s">
        <v>4899</v>
      </c>
      <c r="E7" s="26" t="s">
        <v>2235</v>
      </c>
    </row>
    <row r="8" spans="1:12" ht="13.5" thickBot="1" x14ac:dyDescent="0.25">
      <c r="A8" s="112"/>
      <c r="B8" s="112"/>
      <c r="C8" s="26" t="s">
        <v>4900</v>
      </c>
      <c r="D8" s="26" t="s">
        <v>4901</v>
      </c>
      <c r="E8" s="26" t="s">
        <v>2235</v>
      </c>
    </row>
    <row r="9" spans="1:12" ht="13.5" thickBot="1" x14ac:dyDescent="0.25">
      <c r="A9" s="112"/>
      <c r="B9" s="112"/>
      <c r="C9" s="26" t="s">
        <v>4902</v>
      </c>
      <c r="D9" s="26" t="s">
        <v>4903</v>
      </c>
      <c r="E9" s="26" t="s">
        <v>2235</v>
      </c>
    </row>
    <row r="10" spans="1:12" ht="13.5" thickBot="1" x14ac:dyDescent="0.25">
      <c r="A10" s="112"/>
      <c r="B10" s="112"/>
      <c r="C10" s="26" t="s">
        <v>4904</v>
      </c>
      <c r="D10" s="26" t="s">
        <v>4905</v>
      </c>
      <c r="E10" s="26" t="s">
        <v>2235</v>
      </c>
    </row>
    <row r="11" spans="1:12" ht="13.5" thickBot="1" x14ac:dyDescent="0.25">
      <c r="A11" s="112"/>
      <c r="B11" s="112"/>
      <c r="C11" s="26" t="s">
        <v>4906</v>
      </c>
      <c r="D11" s="26" t="s">
        <v>4907</v>
      </c>
      <c r="E11" s="26" t="s">
        <v>2235</v>
      </c>
    </row>
    <row r="12" spans="1:12" ht="13.5" thickBot="1" x14ac:dyDescent="0.25">
      <c r="A12" s="112"/>
      <c r="B12" s="112"/>
      <c r="C12" s="26" t="s">
        <v>4908</v>
      </c>
      <c r="D12" s="26" t="s">
        <v>4909</v>
      </c>
      <c r="E12" s="26" t="s">
        <v>2235</v>
      </c>
    </row>
    <row r="13" spans="1:12" ht="13.5" thickBot="1" x14ac:dyDescent="0.25">
      <c r="A13" s="112"/>
      <c r="B13" s="112"/>
      <c r="C13" s="26" t="s">
        <v>4910</v>
      </c>
      <c r="D13" s="26" t="s">
        <v>4911</v>
      </c>
      <c r="E13" s="26" t="s">
        <v>2235</v>
      </c>
    </row>
    <row r="14" spans="1:12" ht="13.5" thickBot="1" x14ac:dyDescent="0.25">
      <c r="A14" s="112"/>
      <c r="B14" s="112"/>
      <c r="C14" s="26" t="s">
        <v>4912</v>
      </c>
      <c r="D14" s="26" t="s">
        <v>4913</v>
      </c>
      <c r="E14" s="26" t="s">
        <v>2235</v>
      </c>
    </row>
    <row r="15" spans="1:12" ht="13.5" thickBot="1" x14ac:dyDescent="0.25">
      <c r="A15" s="112"/>
      <c r="B15" s="112"/>
      <c r="C15" s="26" t="s">
        <v>4914</v>
      </c>
      <c r="D15" s="26" t="s">
        <v>4915</v>
      </c>
      <c r="E15" s="26" t="s">
        <v>2235</v>
      </c>
    </row>
    <row r="16" spans="1:12" ht="13.5" thickBot="1" x14ac:dyDescent="0.25">
      <c r="A16" s="112"/>
      <c r="B16" s="112"/>
      <c r="C16" s="26" t="s">
        <v>4916</v>
      </c>
      <c r="D16" s="26" t="s">
        <v>4917</v>
      </c>
      <c r="E16" s="26" t="s">
        <v>2235</v>
      </c>
    </row>
    <row r="17" spans="1:5" ht="13.5" thickBot="1" x14ac:dyDescent="0.25">
      <c r="A17" s="112"/>
      <c r="B17" s="112"/>
      <c r="C17" s="26" t="s">
        <v>4918</v>
      </c>
      <c r="D17" s="26" t="s">
        <v>4919</v>
      </c>
      <c r="E17" s="26" t="s">
        <v>2235</v>
      </c>
    </row>
    <row r="18" spans="1:5" ht="13.5" thickBot="1" x14ac:dyDescent="0.25">
      <c r="A18" s="112"/>
      <c r="B18" s="112"/>
      <c r="C18" s="26" t="s">
        <v>4920</v>
      </c>
      <c r="D18" s="26" t="s">
        <v>4921</v>
      </c>
      <c r="E18" s="26" t="s">
        <v>2235</v>
      </c>
    </row>
    <row r="19" spans="1:5" ht="13.5" thickBot="1" x14ac:dyDescent="0.25">
      <c r="A19" s="112"/>
      <c r="B19" s="112"/>
      <c r="C19" s="26" t="s">
        <v>4922</v>
      </c>
      <c r="D19" s="26" t="s">
        <v>4923</v>
      </c>
      <c r="E19" s="26" t="s">
        <v>2235</v>
      </c>
    </row>
    <row r="20" spans="1:5" ht="13.5" thickBot="1" x14ac:dyDescent="0.25">
      <c r="A20" s="112"/>
      <c r="B20" s="112"/>
      <c r="C20" s="26" t="s">
        <v>4924</v>
      </c>
      <c r="D20" s="26" t="s">
        <v>4925</v>
      </c>
      <c r="E20" s="26" t="s">
        <v>2235</v>
      </c>
    </row>
    <row r="21" spans="1:5" ht="13.5" thickBot="1" x14ac:dyDescent="0.25">
      <c r="A21" s="112"/>
      <c r="B21" s="112"/>
      <c r="C21" s="26" t="s">
        <v>4926</v>
      </c>
      <c r="D21" s="26" t="s">
        <v>4927</v>
      </c>
      <c r="E21" s="26" t="s">
        <v>2235</v>
      </c>
    </row>
    <row r="22" spans="1:5" ht="13.5" thickBot="1" x14ac:dyDescent="0.25">
      <c r="A22" s="112"/>
      <c r="B22" s="112"/>
      <c r="C22" s="26" t="s">
        <v>4928</v>
      </c>
      <c r="D22" s="26" t="s">
        <v>4929</v>
      </c>
      <c r="E22" s="26" t="s">
        <v>2235</v>
      </c>
    </row>
    <row r="23" spans="1:5" ht="13.5" thickBot="1" x14ac:dyDescent="0.25">
      <c r="A23" s="112"/>
      <c r="B23" s="112"/>
      <c r="C23" s="26" t="s">
        <v>4930</v>
      </c>
      <c r="D23" s="26" t="s">
        <v>4931</v>
      </c>
      <c r="E23" s="26" t="s">
        <v>2235</v>
      </c>
    </row>
    <row r="24" spans="1:5" ht="13.5" thickBot="1" x14ac:dyDescent="0.25">
      <c r="A24" s="112"/>
      <c r="B24" s="112"/>
      <c r="C24" s="26" t="s">
        <v>4932</v>
      </c>
      <c r="D24" s="26" t="s">
        <v>4933</v>
      </c>
      <c r="E24" s="26" t="s">
        <v>2235</v>
      </c>
    </row>
    <row r="25" spans="1:5" ht="13.5" thickBot="1" x14ac:dyDescent="0.25">
      <c r="A25" s="112"/>
      <c r="B25" s="112"/>
      <c r="C25" s="26" t="s">
        <v>4934</v>
      </c>
      <c r="D25" s="26" t="s">
        <v>4935</v>
      </c>
      <c r="E25" s="26" t="s">
        <v>2235</v>
      </c>
    </row>
    <row r="26" spans="1:5" ht="13.5" thickBot="1" x14ac:dyDescent="0.25">
      <c r="A26" s="112"/>
      <c r="B26" s="112"/>
      <c r="C26" s="26" t="s">
        <v>4936</v>
      </c>
      <c r="D26" s="26" t="s">
        <v>4937</v>
      </c>
      <c r="E26" s="26" t="s">
        <v>2235</v>
      </c>
    </row>
    <row r="27" spans="1:5" ht="13.5" thickBot="1" x14ac:dyDescent="0.25">
      <c r="A27" s="112"/>
      <c r="B27" s="112"/>
      <c r="C27" s="26" t="s">
        <v>4938</v>
      </c>
      <c r="D27" s="26" t="s">
        <v>4939</v>
      </c>
      <c r="E27" s="26" t="s">
        <v>2235</v>
      </c>
    </row>
    <row r="28" spans="1:5" ht="13.5" thickBot="1" x14ac:dyDescent="0.25">
      <c r="A28" s="112"/>
      <c r="B28" s="112"/>
      <c r="C28" s="26" t="s">
        <v>4940</v>
      </c>
      <c r="D28" s="26" t="s">
        <v>4941</v>
      </c>
      <c r="E28" s="26" t="s">
        <v>2235</v>
      </c>
    </row>
    <row r="29" spans="1:5" ht="13.5" thickBot="1" x14ac:dyDescent="0.25">
      <c r="A29" s="112"/>
      <c r="B29" s="112"/>
      <c r="C29" s="26" t="s">
        <v>4942</v>
      </c>
      <c r="D29" s="26" t="s">
        <v>4943</v>
      </c>
      <c r="E29" s="26" t="s">
        <v>2235</v>
      </c>
    </row>
    <row r="30" spans="1:5" ht="13.5" thickBot="1" x14ac:dyDescent="0.25">
      <c r="A30" s="112"/>
      <c r="B30" s="112"/>
      <c r="C30" s="26" t="s">
        <v>4944</v>
      </c>
      <c r="D30" s="26" t="s">
        <v>4945</v>
      </c>
      <c r="E30" s="26" t="s">
        <v>2235</v>
      </c>
    </row>
    <row r="31" spans="1:5" ht="13.5" thickBot="1" x14ac:dyDescent="0.25">
      <c r="A31" s="112"/>
      <c r="B31" s="112"/>
      <c r="C31" s="26" t="s">
        <v>4946</v>
      </c>
      <c r="D31" s="26" t="s">
        <v>4947</v>
      </c>
      <c r="E31" s="26" t="s">
        <v>2235</v>
      </c>
    </row>
    <row r="32" spans="1:5" ht="13.5" thickBot="1" x14ac:dyDescent="0.25">
      <c r="A32" s="112"/>
      <c r="B32" s="112"/>
      <c r="C32" s="26" t="s">
        <v>4948</v>
      </c>
      <c r="D32" s="26" t="s">
        <v>4949</v>
      </c>
      <c r="E32" s="26" t="s">
        <v>2235</v>
      </c>
    </row>
    <row r="33" spans="1:5" ht="13.5" thickBot="1" x14ac:dyDescent="0.25">
      <c r="A33" s="112"/>
      <c r="B33" s="112"/>
      <c r="C33" s="26" t="s">
        <v>4950</v>
      </c>
      <c r="D33" s="26" t="s">
        <v>4951</v>
      </c>
      <c r="E33" s="26" t="s">
        <v>2235</v>
      </c>
    </row>
    <row r="34" spans="1:5" ht="13.5" thickBot="1" x14ac:dyDescent="0.25">
      <c r="A34" s="112"/>
      <c r="B34" s="112"/>
      <c r="C34" s="26" t="s">
        <v>4952</v>
      </c>
      <c r="D34" s="26" t="s">
        <v>4953</v>
      </c>
      <c r="E34" s="26" t="s">
        <v>2235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7:B34"/>
    <mergeCell ref="A6:B6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FCD2-E714-45B9-9B2A-BEC62137B3AC}">
  <sheetPr codeName="Foglio7">
    <pageSetUpPr fitToPage="1"/>
  </sheetPr>
  <dimension ref="A1:J189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9" sqref="G19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28.7109375" customWidth="1"/>
    <col min="8" max="8" width="30.42578125" customWidth="1"/>
    <col min="9" max="9" width="26" customWidth="1"/>
    <col min="10" max="10" width="17.28515625" customWidth="1"/>
    <col min="11" max="11" width="18.85546875" customWidth="1"/>
    <col min="12" max="12" width="31.5703125" customWidth="1"/>
    <col min="13" max="13" width="22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2</v>
      </c>
      <c r="B2" s="132" t="s">
        <v>62</v>
      </c>
      <c r="C2" s="122" t="s">
        <v>1</v>
      </c>
      <c r="D2" s="123" t="s">
        <v>14</v>
      </c>
      <c r="E2" s="118">
        <v>21652</v>
      </c>
      <c r="F2" s="125">
        <v>7469940</v>
      </c>
      <c r="G2" s="5">
        <v>1</v>
      </c>
      <c r="H2" s="11" t="s">
        <v>38</v>
      </c>
      <c r="I2" s="5" t="s">
        <v>295</v>
      </c>
      <c r="J2" s="6">
        <v>270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39</v>
      </c>
      <c r="I3" s="5" t="s">
        <v>404</v>
      </c>
      <c r="J3" s="9">
        <v>237.5</v>
      </c>
    </row>
    <row r="4" spans="1:10" ht="20.100000000000001" customHeight="1" x14ac:dyDescent="0.2">
      <c r="A4" s="123"/>
      <c r="B4" s="133"/>
      <c r="C4" s="122"/>
      <c r="D4" s="123"/>
      <c r="E4" s="120"/>
      <c r="F4" s="125"/>
      <c r="G4" s="5">
        <v>3</v>
      </c>
      <c r="H4" s="11" t="s">
        <v>40</v>
      </c>
      <c r="I4" s="14" t="s">
        <v>622</v>
      </c>
      <c r="J4" s="9">
        <v>240</v>
      </c>
    </row>
    <row r="5" spans="1:10" ht="20.100000000000001" customHeight="1" x14ac:dyDescent="0.2">
      <c r="A5" s="123"/>
      <c r="B5" s="134"/>
      <c r="C5" s="122"/>
      <c r="D5" s="123"/>
      <c r="E5" s="119"/>
      <c r="F5" s="125"/>
      <c r="G5" s="5">
        <v>4</v>
      </c>
      <c r="H5" s="11" t="s">
        <v>41</v>
      </c>
      <c r="I5" s="5" t="s">
        <v>539</v>
      </c>
      <c r="J5" s="9">
        <v>198</v>
      </c>
    </row>
    <row r="8" spans="1:10" ht="13.15" customHeight="1" x14ac:dyDescent="0.2"/>
    <row r="9" spans="1:10" ht="13.9" customHeight="1" thickBot="1" x14ac:dyDescent="0.25"/>
    <row r="10" spans="1:10" ht="38.25" thickBot="1" x14ac:dyDescent="0.25">
      <c r="A10" s="153" t="s">
        <v>34</v>
      </c>
      <c r="B10" s="154"/>
      <c r="C10" s="34" t="s">
        <v>87</v>
      </c>
      <c r="D10" s="34" t="s">
        <v>88</v>
      </c>
      <c r="E10" s="33" t="s">
        <v>89</v>
      </c>
    </row>
    <row r="11" spans="1:10" ht="12.75" customHeight="1" x14ac:dyDescent="0.2">
      <c r="A11" s="155" t="s">
        <v>623</v>
      </c>
      <c r="B11" s="156"/>
      <c r="C11" s="152" t="s">
        <v>624</v>
      </c>
      <c r="D11" s="152">
        <v>2342616</v>
      </c>
      <c r="E11" s="28" t="s">
        <v>91</v>
      </c>
    </row>
    <row r="12" spans="1:10" ht="13.15" customHeight="1" x14ac:dyDescent="0.2">
      <c r="A12" s="157"/>
      <c r="B12" s="158"/>
      <c r="C12" s="152" t="s">
        <v>625</v>
      </c>
      <c r="D12" s="152">
        <v>2344321</v>
      </c>
      <c r="E12" s="28" t="s">
        <v>91</v>
      </c>
    </row>
    <row r="13" spans="1:10" ht="13.15" customHeight="1" x14ac:dyDescent="0.2">
      <c r="A13" s="157"/>
      <c r="B13" s="158"/>
      <c r="C13" s="152" t="s">
        <v>626</v>
      </c>
      <c r="D13" s="152">
        <v>2348423</v>
      </c>
      <c r="E13" s="28" t="s">
        <v>91</v>
      </c>
    </row>
    <row r="14" spans="1:10" x14ac:dyDescent="0.2">
      <c r="A14" s="157"/>
      <c r="B14" s="158"/>
      <c r="C14" s="152" t="s">
        <v>627</v>
      </c>
      <c r="D14" s="152">
        <v>2348427</v>
      </c>
      <c r="E14" s="28" t="s">
        <v>91</v>
      </c>
    </row>
    <row r="15" spans="1:10" x14ac:dyDescent="0.2">
      <c r="A15" s="157"/>
      <c r="B15" s="158"/>
      <c r="C15" s="152" t="s">
        <v>628</v>
      </c>
      <c r="D15" s="152">
        <v>2348430</v>
      </c>
      <c r="E15" s="28" t="s">
        <v>91</v>
      </c>
    </row>
    <row r="16" spans="1:10" x14ac:dyDescent="0.2">
      <c r="A16" s="157"/>
      <c r="B16" s="158"/>
      <c r="C16" s="152" t="s">
        <v>629</v>
      </c>
      <c r="D16" s="152">
        <v>2348435</v>
      </c>
      <c r="E16" s="28" t="s">
        <v>91</v>
      </c>
    </row>
    <row r="17" spans="1:5" x14ac:dyDescent="0.2">
      <c r="A17" s="157"/>
      <c r="B17" s="158"/>
      <c r="C17" s="152" t="s">
        <v>630</v>
      </c>
      <c r="D17" s="152">
        <v>2348439</v>
      </c>
      <c r="E17" s="28" t="s">
        <v>91</v>
      </c>
    </row>
    <row r="18" spans="1:5" x14ac:dyDescent="0.2">
      <c r="A18" s="157"/>
      <c r="B18" s="158"/>
      <c r="C18" s="152" t="s">
        <v>631</v>
      </c>
      <c r="D18" s="152">
        <v>2348442</v>
      </c>
      <c r="E18" s="28" t="s">
        <v>91</v>
      </c>
    </row>
    <row r="19" spans="1:5" x14ac:dyDescent="0.2">
      <c r="A19" s="157"/>
      <c r="B19" s="158"/>
      <c r="C19" s="152" t="s">
        <v>632</v>
      </c>
      <c r="D19" s="152">
        <v>2348451</v>
      </c>
      <c r="E19" s="28" t="s">
        <v>91</v>
      </c>
    </row>
    <row r="20" spans="1:5" x14ac:dyDescent="0.2">
      <c r="A20" s="157"/>
      <c r="B20" s="158"/>
      <c r="C20" s="152" t="s">
        <v>633</v>
      </c>
      <c r="D20" s="152">
        <v>2348453</v>
      </c>
      <c r="E20" s="28" t="s">
        <v>91</v>
      </c>
    </row>
    <row r="21" spans="1:5" x14ac:dyDescent="0.2">
      <c r="A21" s="157"/>
      <c r="B21" s="158"/>
      <c r="C21" s="152" t="s">
        <v>634</v>
      </c>
      <c r="D21" s="152">
        <v>2348454</v>
      </c>
      <c r="E21" s="28" t="s">
        <v>91</v>
      </c>
    </row>
    <row r="22" spans="1:5" x14ac:dyDescent="0.2">
      <c r="A22" s="157"/>
      <c r="B22" s="158"/>
      <c r="C22" s="152" t="s">
        <v>635</v>
      </c>
      <c r="D22" s="152">
        <v>2348455</v>
      </c>
      <c r="E22" s="28" t="s">
        <v>91</v>
      </c>
    </row>
    <row r="23" spans="1:5" x14ac:dyDescent="0.2">
      <c r="A23" s="157"/>
      <c r="B23" s="158"/>
      <c r="C23" s="152" t="s">
        <v>636</v>
      </c>
      <c r="D23" s="152">
        <v>2348456</v>
      </c>
      <c r="E23" s="28" t="s">
        <v>91</v>
      </c>
    </row>
    <row r="24" spans="1:5" x14ac:dyDescent="0.2">
      <c r="A24" s="157"/>
      <c r="B24" s="158"/>
      <c r="C24" s="152" t="s">
        <v>637</v>
      </c>
      <c r="D24" s="152">
        <v>2348458</v>
      </c>
      <c r="E24" s="28" t="s">
        <v>91</v>
      </c>
    </row>
    <row r="25" spans="1:5" x14ac:dyDescent="0.2">
      <c r="A25" s="157"/>
      <c r="B25" s="158"/>
      <c r="C25" s="152" t="s">
        <v>638</v>
      </c>
      <c r="D25" s="152">
        <v>2348459</v>
      </c>
      <c r="E25" s="28" t="s">
        <v>91</v>
      </c>
    </row>
    <row r="26" spans="1:5" x14ac:dyDescent="0.2">
      <c r="A26" s="157"/>
      <c r="B26" s="158"/>
      <c r="C26" s="152" t="s">
        <v>639</v>
      </c>
      <c r="D26" s="152">
        <v>2348461</v>
      </c>
      <c r="E26" s="28" t="s">
        <v>91</v>
      </c>
    </row>
    <row r="27" spans="1:5" x14ac:dyDescent="0.2">
      <c r="A27" s="157"/>
      <c r="B27" s="158"/>
      <c r="C27" s="152" t="s">
        <v>640</v>
      </c>
      <c r="D27" s="152">
        <v>2348462</v>
      </c>
      <c r="E27" s="28" t="s">
        <v>91</v>
      </c>
    </row>
    <row r="28" spans="1:5" x14ac:dyDescent="0.2">
      <c r="A28" s="157"/>
      <c r="B28" s="158"/>
      <c r="C28" s="152" t="s">
        <v>641</v>
      </c>
      <c r="D28" s="152">
        <v>2348463</v>
      </c>
      <c r="E28" s="28" t="s">
        <v>91</v>
      </c>
    </row>
    <row r="29" spans="1:5" x14ac:dyDescent="0.2">
      <c r="A29" s="157"/>
      <c r="B29" s="158"/>
      <c r="C29" s="152" t="s">
        <v>642</v>
      </c>
      <c r="D29" s="152">
        <v>2348501</v>
      </c>
      <c r="E29" s="28" t="s">
        <v>91</v>
      </c>
    </row>
    <row r="30" spans="1:5" x14ac:dyDescent="0.2">
      <c r="A30" s="157"/>
      <c r="B30" s="158"/>
      <c r="C30" s="152" t="s">
        <v>643</v>
      </c>
      <c r="D30" s="152">
        <v>2348505</v>
      </c>
      <c r="E30" s="28" t="s">
        <v>91</v>
      </c>
    </row>
    <row r="31" spans="1:5" x14ac:dyDescent="0.2">
      <c r="A31" s="157"/>
      <c r="B31" s="158"/>
      <c r="C31" s="152" t="s">
        <v>644</v>
      </c>
      <c r="D31" s="152">
        <v>2348507</v>
      </c>
      <c r="E31" s="28" t="s">
        <v>91</v>
      </c>
    </row>
    <row r="32" spans="1:5" x14ac:dyDescent="0.2">
      <c r="A32" s="157"/>
      <c r="B32" s="158"/>
      <c r="C32" s="152" t="s">
        <v>645</v>
      </c>
      <c r="D32" s="152">
        <v>2348521</v>
      </c>
      <c r="E32" s="28" t="s">
        <v>91</v>
      </c>
    </row>
    <row r="33" spans="1:5" x14ac:dyDescent="0.2">
      <c r="A33" s="157"/>
      <c r="B33" s="158"/>
      <c r="C33" s="152" t="s">
        <v>646</v>
      </c>
      <c r="D33" s="152">
        <v>2348529</v>
      </c>
      <c r="E33" s="28" t="s">
        <v>91</v>
      </c>
    </row>
    <row r="34" spans="1:5" x14ac:dyDescent="0.2">
      <c r="A34" s="157"/>
      <c r="B34" s="158"/>
      <c r="C34" s="152" t="s">
        <v>647</v>
      </c>
      <c r="D34" s="152">
        <v>2348531</v>
      </c>
      <c r="E34" s="28" t="s">
        <v>91</v>
      </c>
    </row>
    <row r="35" spans="1:5" x14ac:dyDescent="0.2">
      <c r="A35" s="157"/>
      <c r="B35" s="158"/>
      <c r="C35" s="152" t="s">
        <v>648</v>
      </c>
      <c r="D35" s="152">
        <v>2348532</v>
      </c>
      <c r="E35" s="28" t="s">
        <v>91</v>
      </c>
    </row>
    <row r="36" spans="1:5" x14ac:dyDescent="0.2">
      <c r="A36" s="157"/>
      <c r="B36" s="158"/>
      <c r="C36" s="152" t="s">
        <v>649</v>
      </c>
      <c r="D36" s="152">
        <v>2348537</v>
      </c>
      <c r="E36" s="28" t="s">
        <v>91</v>
      </c>
    </row>
    <row r="37" spans="1:5" x14ac:dyDescent="0.2">
      <c r="A37" s="157"/>
      <c r="B37" s="158"/>
      <c r="C37" s="152" t="s">
        <v>650</v>
      </c>
      <c r="D37" s="152">
        <v>2348539</v>
      </c>
      <c r="E37" s="28" t="s">
        <v>91</v>
      </c>
    </row>
    <row r="38" spans="1:5" x14ac:dyDescent="0.2">
      <c r="A38" s="157"/>
      <c r="B38" s="158"/>
      <c r="C38" s="152" t="s">
        <v>651</v>
      </c>
      <c r="D38" s="152">
        <v>2348540</v>
      </c>
      <c r="E38" s="28" t="s">
        <v>91</v>
      </c>
    </row>
    <row r="39" spans="1:5" x14ac:dyDescent="0.2">
      <c r="A39" s="157"/>
      <c r="B39" s="158"/>
      <c r="C39" s="152" t="s">
        <v>652</v>
      </c>
      <c r="D39" s="152">
        <v>2348550</v>
      </c>
      <c r="E39" s="28" t="s">
        <v>91</v>
      </c>
    </row>
    <row r="40" spans="1:5" x14ac:dyDescent="0.2">
      <c r="A40" s="157"/>
      <c r="B40" s="158"/>
      <c r="C40" s="152" t="s">
        <v>653</v>
      </c>
      <c r="D40" s="152">
        <v>2348552</v>
      </c>
      <c r="E40" s="28" t="s">
        <v>91</v>
      </c>
    </row>
    <row r="41" spans="1:5" x14ac:dyDescent="0.2">
      <c r="A41" s="157"/>
      <c r="B41" s="158"/>
      <c r="C41" s="152" t="s">
        <v>654</v>
      </c>
      <c r="D41" s="152">
        <v>2348554</v>
      </c>
      <c r="E41" s="28" t="s">
        <v>91</v>
      </c>
    </row>
    <row r="42" spans="1:5" x14ac:dyDescent="0.2">
      <c r="A42" s="157"/>
      <c r="B42" s="158"/>
      <c r="C42" s="152" t="s">
        <v>655</v>
      </c>
      <c r="D42" s="152">
        <v>2348556</v>
      </c>
      <c r="E42" s="28" t="s">
        <v>91</v>
      </c>
    </row>
    <row r="43" spans="1:5" x14ac:dyDescent="0.2">
      <c r="A43" s="157"/>
      <c r="B43" s="158"/>
      <c r="C43" s="152" t="s">
        <v>656</v>
      </c>
      <c r="D43" s="152">
        <v>2348558</v>
      </c>
      <c r="E43" s="28" t="s">
        <v>91</v>
      </c>
    </row>
    <row r="44" spans="1:5" x14ac:dyDescent="0.2">
      <c r="A44" s="157"/>
      <c r="B44" s="158"/>
      <c r="C44" s="152" t="s">
        <v>657</v>
      </c>
      <c r="D44" s="152">
        <v>2348559</v>
      </c>
      <c r="E44" s="28" t="s">
        <v>91</v>
      </c>
    </row>
    <row r="45" spans="1:5" x14ac:dyDescent="0.2">
      <c r="A45" s="157"/>
      <c r="B45" s="158"/>
      <c r="C45" s="152" t="s">
        <v>658</v>
      </c>
      <c r="D45" s="152">
        <v>2348576</v>
      </c>
      <c r="E45" s="28" t="s">
        <v>91</v>
      </c>
    </row>
    <row r="46" spans="1:5" x14ac:dyDescent="0.2">
      <c r="A46" s="157"/>
      <c r="B46" s="158"/>
      <c r="C46" s="152" t="s">
        <v>659</v>
      </c>
      <c r="D46" s="152">
        <v>2348577</v>
      </c>
      <c r="E46" s="28" t="s">
        <v>91</v>
      </c>
    </row>
    <row r="47" spans="1:5" x14ac:dyDescent="0.2">
      <c r="A47" s="157"/>
      <c r="B47" s="158"/>
      <c r="C47" s="152" t="s">
        <v>660</v>
      </c>
      <c r="D47" s="152">
        <v>2348579</v>
      </c>
      <c r="E47" s="28" t="s">
        <v>91</v>
      </c>
    </row>
    <row r="48" spans="1:5" x14ac:dyDescent="0.2">
      <c r="A48" s="157"/>
      <c r="B48" s="158"/>
      <c r="C48" s="152" t="s">
        <v>661</v>
      </c>
      <c r="D48" s="152">
        <v>2348627</v>
      </c>
      <c r="E48" s="28" t="s">
        <v>91</v>
      </c>
    </row>
    <row r="49" spans="1:5" x14ac:dyDescent="0.2">
      <c r="A49" s="157"/>
      <c r="B49" s="158"/>
      <c r="C49" s="152" t="s">
        <v>662</v>
      </c>
      <c r="D49" s="152">
        <v>2348628</v>
      </c>
      <c r="E49" s="28" t="s">
        <v>91</v>
      </c>
    </row>
    <row r="50" spans="1:5" x14ac:dyDescent="0.2">
      <c r="A50" s="157"/>
      <c r="B50" s="158"/>
      <c r="C50" s="152" t="s">
        <v>663</v>
      </c>
      <c r="D50" s="152">
        <v>2348629</v>
      </c>
      <c r="E50" s="28" t="s">
        <v>91</v>
      </c>
    </row>
    <row r="51" spans="1:5" x14ac:dyDescent="0.2">
      <c r="A51" s="157"/>
      <c r="B51" s="158"/>
      <c r="C51" s="152" t="s">
        <v>664</v>
      </c>
      <c r="D51" s="152">
        <v>2350020</v>
      </c>
      <c r="E51" s="28" t="s">
        <v>91</v>
      </c>
    </row>
    <row r="52" spans="1:5" x14ac:dyDescent="0.2">
      <c r="A52" s="157"/>
      <c r="B52" s="158"/>
      <c r="C52" s="152" t="s">
        <v>665</v>
      </c>
      <c r="D52" s="152">
        <v>2350021</v>
      </c>
      <c r="E52" s="28" t="s">
        <v>91</v>
      </c>
    </row>
    <row r="53" spans="1:5" x14ac:dyDescent="0.2">
      <c r="A53" s="157"/>
      <c r="B53" s="158"/>
      <c r="C53" s="152" t="s">
        <v>666</v>
      </c>
      <c r="D53" s="152">
        <v>2350022</v>
      </c>
      <c r="E53" s="28" t="s">
        <v>91</v>
      </c>
    </row>
    <row r="54" spans="1:5" x14ac:dyDescent="0.2">
      <c r="A54" s="157"/>
      <c r="B54" s="158"/>
      <c r="C54" s="152" t="s">
        <v>667</v>
      </c>
      <c r="D54" s="152">
        <v>2350032</v>
      </c>
      <c r="E54" s="28" t="s">
        <v>91</v>
      </c>
    </row>
    <row r="55" spans="1:5" x14ac:dyDescent="0.2">
      <c r="A55" s="157"/>
      <c r="B55" s="158"/>
      <c r="C55" s="152" t="s">
        <v>668</v>
      </c>
      <c r="D55" s="152">
        <v>2350033</v>
      </c>
      <c r="E55" s="28" t="s">
        <v>91</v>
      </c>
    </row>
    <row r="56" spans="1:5" x14ac:dyDescent="0.2">
      <c r="A56" s="157"/>
      <c r="B56" s="158"/>
      <c r="C56" s="152" t="s">
        <v>669</v>
      </c>
      <c r="D56" s="152">
        <v>2350034</v>
      </c>
      <c r="E56" s="28" t="s">
        <v>91</v>
      </c>
    </row>
    <row r="57" spans="1:5" x14ac:dyDescent="0.2">
      <c r="A57" s="157"/>
      <c r="B57" s="158"/>
      <c r="C57" s="152" t="s">
        <v>670</v>
      </c>
      <c r="D57" s="152">
        <v>2350035</v>
      </c>
      <c r="E57" s="28" t="s">
        <v>91</v>
      </c>
    </row>
    <row r="58" spans="1:5" x14ac:dyDescent="0.2">
      <c r="A58" s="157"/>
      <c r="B58" s="158"/>
      <c r="C58" s="152" t="s">
        <v>671</v>
      </c>
      <c r="D58" s="152">
        <v>2350037</v>
      </c>
      <c r="E58" s="28" t="s">
        <v>91</v>
      </c>
    </row>
    <row r="59" spans="1:5" x14ac:dyDescent="0.2">
      <c r="A59" s="157"/>
      <c r="B59" s="158"/>
      <c r="C59" s="152" t="s">
        <v>672</v>
      </c>
      <c r="D59" s="152">
        <v>2350038</v>
      </c>
      <c r="E59" s="28" t="s">
        <v>91</v>
      </c>
    </row>
    <row r="60" spans="1:5" x14ac:dyDescent="0.2">
      <c r="A60" s="157"/>
      <c r="B60" s="158"/>
      <c r="C60" s="152" t="s">
        <v>673</v>
      </c>
      <c r="D60" s="152">
        <v>2350039</v>
      </c>
      <c r="E60" s="28" t="s">
        <v>91</v>
      </c>
    </row>
    <row r="61" spans="1:5" x14ac:dyDescent="0.2">
      <c r="A61" s="157"/>
      <c r="B61" s="158"/>
      <c r="C61" s="152" t="s">
        <v>674</v>
      </c>
      <c r="D61" s="152">
        <v>2350041</v>
      </c>
      <c r="E61" s="28" t="s">
        <v>91</v>
      </c>
    </row>
    <row r="62" spans="1:5" x14ac:dyDescent="0.2">
      <c r="A62" s="157"/>
      <c r="B62" s="158"/>
      <c r="C62" s="152" t="s">
        <v>675</v>
      </c>
      <c r="D62" s="152">
        <v>2350043</v>
      </c>
      <c r="E62" s="28" t="s">
        <v>91</v>
      </c>
    </row>
    <row r="63" spans="1:5" x14ac:dyDescent="0.2">
      <c r="A63" s="157"/>
      <c r="B63" s="158"/>
      <c r="C63" s="152" t="s">
        <v>676</v>
      </c>
      <c r="D63" s="152">
        <v>2350044</v>
      </c>
      <c r="E63" s="28" t="s">
        <v>91</v>
      </c>
    </row>
    <row r="64" spans="1:5" x14ac:dyDescent="0.2">
      <c r="A64" s="157"/>
      <c r="B64" s="158"/>
      <c r="C64" s="152" t="s">
        <v>677</v>
      </c>
      <c r="D64" s="152">
        <v>2350045</v>
      </c>
      <c r="E64" s="28" t="s">
        <v>91</v>
      </c>
    </row>
    <row r="65" spans="1:5" x14ac:dyDescent="0.2">
      <c r="A65" s="157"/>
      <c r="B65" s="158"/>
      <c r="C65" s="152" t="s">
        <v>678</v>
      </c>
      <c r="D65" s="152">
        <v>2350046</v>
      </c>
      <c r="E65" s="28" t="s">
        <v>91</v>
      </c>
    </row>
    <row r="66" spans="1:5" x14ac:dyDescent="0.2">
      <c r="A66" s="157"/>
      <c r="B66" s="158"/>
      <c r="C66" s="152" t="s">
        <v>679</v>
      </c>
      <c r="D66" s="152">
        <v>2350047</v>
      </c>
      <c r="E66" s="28" t="s">
        <v>91</v>
      </c>
    </row>
    <row r="67" spans="1:5" x14ac:dyDescent="0.2">
      <c r="A67" s="157"/>
      <c r="B67" s="158"/>
      <c r="C67" s="152" t="s">
        <v>680</v>
      </c>
      <c r="D67" s="152">
        <v>2350048</v>
      </c>
      <c r="E67" s="28" t="s">
        <v>91</v>
      </c>
    </row>
    <row r="68" spans="1:5" x14ac:dyDescent="0.2">
      <c r="A68" s="157"/>
      <c r="B68" s="158"/>
      <c r="C68" s="152" t="s">
        <v>681</v>
      </c>
      <c r="D68" s="152">
        <v>2350049</v>
      </c>
      <c r="E68" s="28" t="s">
        <v>91</v>
      </c>
    </row>
    <row r="69" spans="1:5" x14ac:dyDescent="0.2">
      <c r="A69" s="157"/>
      <c r="B69" s="158"/>
      <c r="C69" s="152" t="s">
        <v>682</v>
      </c>
      <c r="D69" s="152">
        <v>2350056</v>
      </c>
      <c r="E69" s="28" t="s">
        <v>91</v>
      </c>
    </row>
    <row r="70" spans="1:5" x14ac:dyDescent="0.2">
      <c r="A70" s="157"/>
      <c r="B70" s="158"/>
      <c r="C70" s="152" t="s">
        <v>683</v>
      </c>
      <c r="D70" s="152">
        <v>2350057</v>
      </c>
      <c r="E70" s="28" t="s">
        <v>91</v>
      </c>
    </row>
    <row r="71" spans="1:5" x14ac:dyDescent="0.2">
      <c r="A71" s="157"/>
      <c r="B71" s="158"/>
      <c r="C71" s="152" t="s">
        <v>684</v>
      </c>
      <c r="D71" s="152">
        <v>2350059</v>
      </c>
      <c r="E71" s="28" t="s">
        <v>91</v>
      </c>
    </row>
    <row r="72" spans="1:5" x14ac:dyDescent="0.2">
      <c r="A72" s="157"/>
      <c r="B72" s="158"/>
      <c r="C72" s="152" t="s">
        <v>685</v>
      </c>
      <c r="D72" s="152">
        <v>2350064</v>
      </c>
      <c r="E72" s="28" t="s">
        <v>91</v>
      </c>
    </row>
    <row r="73" spans="1:5" x14ac:dyDescent="0.2">
      <c r="A73" s="157"/>
      <c r="B73" s="158"/>
      <c r="C73" s="152" t="s">
        <v>686</v>
      </c>
      <c r="D73" s="152">
        <v>2350065</v>
      </c>
      <c r="E73" s="28" t="s">
        <v>91</v>
      </c>
    </row>
    <row r="74" spans="1:5" x14ac:dyDescent="0.2">
      <c r="A74" s="157"/>
      <c r="B74" s="158"/>
      <c r="C74" s="152" t="s">
        <v>687</v>
      </c>
      <c r="D74" s="152">
        <v>2350066</v>
      </c>
      <c r="E74" s="28" t="s">
        <v>91</v>
      </c>
    </row>
    <row r="75" spans="1:5" x14ac:dyDescent="0.2">
      <c r="A75" s="157"/>
      <c r="B75" s="158"/>
      <c r="C75" s="152" t="s">
        <v>688</v>
      </c>
      <c r="D75" s="152">
        <v>2350067</v>
      </c>
      <c r="E75" s="28" t="s">
        <v>91</v>
      </c>
    </row>
    <row r="76" spans="1:5" x14ac:dyDescent="0.2">
      <c r="A76" s="157"/>
      <c r="B76" s="158"/>
      <c r="C76" s="152" t="s">
        <v>689</v>
      </c>
      <c r="D76" s="152">
        <v>2350070</v>
      </c>
      <c r="E76" s="28" t="s">
        <v>91</v>
      </c>
    </row>
    <row r="77" spans="1:5" x14ac:dyDescent="0.2">
      <c r="A77" s="157"/>
      <c r="B77" s="158"/>
      <c r="C77" s="152" t="s">
        <v>690</v>
      </c>
      <c r="D77" s="152">
        <v>2350072</v>
      </c>
      <c r="E77" s="28" t="s">
        <v>91</v>
      </c>
    </row>
    <row r="78" spans="1:5" x14ac:dyDescent="0.2">
      <c r="A78" s="157"/>
      <c r="B78" s="158"/>
      <c r="C78" s="152" t="s">
        <v>691</v>
      </c>
      <c r="D78" s="152">
        <v>2350073</v>
      </c>
      <c r="E78" s="28" t="s">
        <v>91</v>
      </c>
    </row>
    <row r="79" spans="1:5" x14ac:dyDescent="0.2">
      <c r="A79" s="157"/>
      <c r="B79" s="158"/>
      <c r="C79" s="152" t="s">
        <v>692</v>
      </c>
      <c r="D79" s="152">
        <v>2350074</v>
      </c>
      <c r="E79" s="28" t="s">
        <v>91</v>
      </c>
    </row>
    <row r="80" spans="1:5" x14ac:dyDescent="0.2">
      <c r="A80" s="157"/>
      <c r="B80" s="158"/>
      <c r="C80" s="152" t="s">
        <v>693</v>
      </c>
      <c r="D80" s="152">
        <v>2350076</v>
      </c>
      <c r="E80" s="28" t="s">
        <v>91</v>
      </c>
    </row>
    <row r="81" spans="1:5" x14ac:dyDescent="0.2">
      <c r="A81" s="157"/>
      <c r="B81" s="158"/>
      <c r="C81" s="152" t="s">
        <v>694</v>
      </c>
      <c r="D81" s="152">
        <v>2350077</v>
      </c>
      <c r="E81" s="28" t="s">
        <v>91</v>
      </c>
    </row>
    <row r="82" spans="1:5" x14ac:dyDescent="0.2">
      <c r="A82" s="157"/>
      <c r="B82" s="158"/>
      <c r="C82" s="152" t="s">
        <v>695</v>
      </c>
      <c r="D82" s="152">
        <v>2350078</v>
      </c>
      <c r="E82" s="28" t="s">
        <v>91</v>
      </c>
    </row>
    <row r="83" spans="1:5" x14ac:dyDescent="0.2">
      <c r="A83" s="157"/>
      <c r="B83" s="158"/>
      <c r="C83" s="152" t="s">
        <v>696</v>
      </c>
      <c r="D83" s="152">
        <v>2350079</v>
      </c>
      <c r="E83" s="28" t="s">
        <v>91</v>
      </c>
    </row>
    <row r="84" spans="1:5" x14ac:dyDescent="0.2">
      <c r="A84" s="157"/>
      <c r="B84" s="158"/>
      <c r="C84" s="152" t="s">
        <v>697</v>
      </c>
      <c r="D84" s="152">
        <v>2350080</v>
      </c>
      <c r="E84" s="28" t="s">
        <v>91</v>
      </c>
    </row>
    <row r="85" spans="1:5" x14ac:dyDescent="0.2">
      <c r="A85" s="157"/>
      <c r="B85" s="158"/>
      <c r="C85" s="152" t="s">
        <v>698</v>
      </c>
      <c r="D85" s="152">
        <v>2350081</v>
      </c>
      <c r="E85" s="28" t="s">
        <v>91</v>
      </c>
    </row>
    <row r="86" spans="1:5" x14ac:dyDescent="0.2">
      <c r="A86" s="157"/>
      <c r="B86" s="158"/>
      <c r="C86" s="152" t="s">
        <v>699</v>
      </c>
      <c r="D86" s="152">
        <v>2350082</v>
      </c>
      <c r="E86" s="28" t="s">
        <v>91</v>
      </c>
    </row>
    <row r="87" spans="1:5" x14ac:dyDescent="0.2">
      <c r="A87" s="157"/>
      <c r="B87" s="158"/>
      <c r="C87" s="152" t="s">
        <v>700</v>
      </c>
      <c r="D87" s="152">
        <v>2350083</v>
      </c>
      <c r="E87" s="28" t="s">
        <v>91</v>
      </c>
    </row>
    <row r="88" spans="1:5" x14ac:dyDescent="0.2">
      <c r="A88" s="157"/>
      <c r="B88" s="158"/>
      <c r="C88" s="152" t="s">
        <v>701</v>
      </c>
      <c r="D88" s="152">
        <v>2350085</v>
      </c>
      <c r="E88" s="28" t="s">
        <v>91</v>
      </c>
    </row>
    <row r="89" spans="1:5" x14ac:dyDescent="0.2">
      <c r="A89" s="157"/>
      <c r="B89" s="158"/>
      <c r="C89" s="152" t="s">
        <v>702</v>
      </c>
      <c r="D89" s="152">
        <v>2350086</v>
      </c>
      <c r="E89" s="28" t="s">
        <v>91</v>
      </c>
    </row>
    <row r="90" spans="1:5" x14ac:dyDescent="0.2">
      <c r="A90" s="157"/>
      <c r="B90" s="158"/>
      <c r="C90" s="152" t="s">
        <v>703</v>
      </c>
      <c r="D90" s="152">
        <v>2350087</v>
      </c>
      <c r="E90" s="28" t="s">
        <v>91</v>
      </c>
    </row>
    <row r="91" spans="1:5" x14ac:dyDescent="0.2">
      <c r="A91" s="157"/>
      <c r="B91" s="158"/>
      <c r="C91" s="152" t="s">
        <v>704</v>
      </c>
      <c r="D91" s="152">
        <v>2350088</v>
      </c>
      <c r="E91" s="28" t="s">
        <v>91</v>
      </c>
    </row>
    <row r="92" spans="1:5" x14ac:dyDescent="0.2">
      <c r="A92" s="157"/>
      <c r="B92" s="158"/>
      <c r="C92" s="152" t="s">
        <v>705</v>
      </c>
      <c r="D92" s="152">
        <v>2350089</v>
      </c>
      <c r="E92" s="28" t="s">
        <v>91</v>
      </c>
    </row>
    <row r="93" spans="1:5" x14ac:dyDescent="0.2">
      <c r="A93" s="157"/>
      <c r="B93" s="158"/>
      <c r="C93" s="152" t="s">
        <v>706</v>
      </c>
      <c r="D93" s="152">
        <v>2350090</v>
      </c>
      <c r="E93" s="28" t="s">
        <v>91</v>
      </c>
    </row>
    <row r="94" spans="1:5" x14ac:dyDescent="0.2">
      <c r="A94" s="157"/>
      <c r="B94" s="158"/>
      <c r="C94" s="152" t="s">
        <v>707</v>
      </c>
      <c r="D94" s="152">
        <v>2350091</v>
      </c>
      <c r="E94" s="28" t="s">
        <v>91</v>
      </c>
    </row>
    <row r="95" spans="1:5" x14ac:dyDescent="0.2">
      <c r="A95" s="157"/>
      <c r="B95" s="158"/>
      <c r="C95" s="152" t="s">
        <v>708</v>
      </c>
      <c r="D95" s="152">
        <v>2350092</v>
      </c>
      <c r="E95" s="28" t="s">
        <v>91</v>
      </c>
    </row>
    <row r="96" spans="1:5" x14ac:dyDescent="0.2">
      <c r="A96" s="157"/>
      <c r="B96" s="158"/>
      <c r="C96" s="152" t="s">
        <v>709</v>
      </c>
      <c r="D96" s="152">
        <v>2350093</v>
      </c>
      <c r="E96" s="28" t="s">
        <v>91</v>
      </c>
    </row>
    <row r="97" spans="1:5" x14ac:dyDescent="0.2">
      <c r="A97" s="157"/>
      <c r="B97" s="158"/>
      <c r="C97" s="152" t="s">
        <v>710</v>
      </c>
      <c r="D97" s="152">
        <v>2350094</v>
      </c>
      <c r="E97" s="28" t="s">
        <v>91</v>
      </c>
    </row>
    <row r="98" spans="1:5" x14ac:dyDescent="0.2">
      <c r="A98" s="159"/>
      <c r="B98" s="160"/>
      <c r="C98" s="152" t="s">
        <v>711</v>
      </c>
      <c r="D98" s="152">
        <v>2350095</v>
      </c>
      <c r="E98" s="28" t="s">
        <v>91</v>
      </c>
    </row>
    <row r="136" spans="7:10" x14ac:dyDescent="0.2">
      <c r="G136" s="29"/>
      <c r="H136" s="29"/>
      <c r="I136" s="29"/>
      <c r="J136" s="29"/>
    </row>
    <row r="137" spans="7:10" x14ac:dyDescent="0.2">
      <c r="G137" s="29"/>
      <c r="H137" s="29"/>
      <c r="I137" s="29"/>
      <c r="J137" s="29"/>
    </row>
    <row r="138" spans="7:10" x14ac:dyDescent="0.2">
      <c r="G138" s="29"/>
      <c r="H138" s="29"/>
      <c r="I138" s="29"/>
      <c r="J138" s="29"/>
    </row>
    <row r="139" spans="7:10" x14ac:dyDescent="0.2">
      <c r="G139" s="29"/>
      <c r="H139" s="29"/>
      <c r="I139" s="29"/>
      <c r="J139" s="29"/>
    </row>
    <row r="140" spans="7:10" x14ac:dyDescent="0.2">
      <c r="G140" s="29"/>
      <c r="H140" s="29"/>
      <c r="I140" s="29"/>
      <c r="J140" s="29"/>
    </row>
    <row r="141" spans="7:10" x14ac:dyDescent="0.2">
      <c r="G141" s="29"/>
      <c r="H141" s="29"/>
      <c r="I141" s="29"/>
      <c r="J141" s="29"/>
    </row>
    <row r="142" spans="7:10" x14ac:dyDescent="0.2">
      <c r="G142" s="29"/>
      <c r="H142" s="29"/>
      <c r="I142" s="29"/>
      <c r="J142" s="29"/>
    </row>
    <row r="143" spans="7:10" x14ac:dyDescent="0.2">
      <c r="G143" s="29"/>
      <c r="H143" s="29"/>
      <c r="I143" s="29"/>
      <c r="J143" s="29"/>
    </row>
    <row r="144" spans="7:10" x14ac:dyDescent="0.2">
      <c r="G144" s="29"/>
      <c r="H144" s="29"/>
      <c r="I144" s="29"/>
      <c r="J144" s="29"/>
    </row>
    <row r="145" spans="7:10" x14ac:dyDescent="0.2">
      <c r="G145" s="29"/>
      <c r="H145" s="29"/>
      <c r="I145" s="29"/>
      <c r="J145" s="29"/>
    </row>
    <row r="146" spans="7:10" x14ac:dyDescent="0.2">
      <c r="G146" s="29"/>
      <c r="H146" s="29"/>
      <c r="I146" s="29"/>
      <c r="J146" s="29"/>
    </row>
    <row r="147" spans="7:10" x14ac:dyDescent="0.2">
      <c r="G147" s="29"/>
      <c r="H147" s="29"/>
      <c r="I147" s="29"/>
      <c r="J147" s="29"/>
    </row>
    <row r="148" spans="7:10" x14ac:dyDescent="0.2">
      <c r="G148" s="29"/>
      <c r="H148" s="29"/>
      <c r="I148" s="29"/>
      <c r="J148" s="29"/>
    </row>
    <row r="149" spans="7:10" x14ac:dyDescent="0.2">
      <c r="G149" s="29"/>
      <c r="H149" s="29"/>
      <c r="I149" s="29"/>
      <c r="J149" s="29"/>
    </row>
    <row r="150" spans="7:10" x14ac:dyDescent="0.2">
      <c r="G150" s="29"/>
      <c r="H150" s="29"/>
      <c r="I150" s="29"/>
      <c r="J150" s="29"/>
    </row>
    <row r="151" spans="7:10" x14ac:dyDescent="0.2">
      <c r="G151" s="29"/>
      <c r="H151" s="29"/>
      <c r="I151" s="29"/>
      <c r="J151" s="29"/>
    </row>
    <row r="152" spans="7:10" x14ac:dyDescent="0.2">
      <c r="G152" s="29"/>
      <c r="H152" s="29"/>
      <c r="I152" s="29"/>
      <c r="J152" s="29"/>
    </row>
    <row r="153" spans="7:10" x14ac:dyDescent="0.2">
      <c r="G153" s="29"/>
      <c r="H153" s="29"/>
      <c r="I153" s="29"/>
      <c r="J153" s="29"/>
    </row>
    <row r="154" spans="7:10" x14ac:dyDescent="0.2">
      <c r="G154" s="29"/>
      <c r="H154" s="29"/>
      <c r="I154" s="29"/>
      <c r="J154" s="29"/>
    </row>
    <row r="155" spans="7:10" x14ac:dyDescent="0.2">
      <c r="G155" s="29"/>
      <c r="H155" s="29"/>
      <c r="I155" s="29"/>
      <c r="J155" s="29"/>
    </row>
    <row r="156" spans="7:10" x14ac:dyDescent="0.2">
      <c r="G156" s="29"/>
      <c r="H156" s="29"/>
      <c r="I156" s="29"/>
      <c r="J156" s="29"/>
    </row>
    <row r="157" spans="7:10" x14ac:dyDescent="0.2">
      <c r="G157" s="29"/>
      <c r="H157" s="29"/>
      <c r="I157" s="29"/>
      <c r="J157" s="29"/>
    </row>
    <row r="158" spans="7:10" x14ac:dyDescent="0.2">
      <c r="G158" s="29"/>
      <c r="H158" s="29"/>
      <c r="I158" s="29"/>
      <c r="J158" s="29"/>
    </row>
    <row r="159" spans="7:10" x14ac:dyDescent="0.2">
      <c r="G159" s="29"/>
      <c r="H159" s="29"/>
      <c r="I159" s="29"/>
      <c r="J159" s="29"/>
    </row>
    <row r="160" spans="7:10" x14ac:dyDescent="0.2">
      <c r="G160" s="29"/>
      <c r="H160" s="29"/>
      <c r="I160" s="29"/>
      <c r="J160" s="29"/>
    </row>
    <row r="161" spans="7:10" x14ac:dyDescent="0.2">
      <c r="G161" s="29"/>
      <c r="H161" s="29"/>
      <c r="I161" s="29"/>
      <c r="J161" s="29"/>
    </row>
    <row r="162" spans="7:10" x14ac:dyDescent="0.2">
      <c r="G162" s="29"/>
      <c r="H162" s="29"/>
      <c r="I162" s="29"/>
      <c r="J162" s="29"/>
    </row>
    <row r="163" spans="7:10" x14ac:dyDescent="0.2">
      <c r="G163" s="29"/>
      <c r="H163" s="29"/>
      <c r="I163" s="29"/>
      <c r="J163" s="29"/>
    </row>
    <row r="164" spans="7:10" x14ac:dyDescent="0.2">
      <c r="G164" s="29"/>
      <c r="H164" s="29"/>
      <c r="I164" s="29"/>
      <c r="J164" s="29"/>
    </row>
    <row r="165" spans="7:10" x14ac:dyDescent="0.2">
      <c r="G165" s="29"/>
      <c r="H165" s="29"/>
      <c r="I165" s="29"/>
      <c r="J165" s="29"/>
    </row>
    <row r="166" spans="7:10" x14ac:dyDescent="0.2">
      <c r="G166" s="29"/>
      <c r="H166" s="29"/>
      <c r="I166" s="29"/>
      <c r="J166" s="29"/>
    </row>
    <row r="167" spans="7:10" x14ac:dyDescent="0.2">
      <c r="G167" s="29"/>
      <c r="H167" s="29"/>
      <c r="I167" s="29"/>
      <c r="J167" s="29"/>
    </row>
    <row r="168" spans="7:10" x14ac:dyDescent="0.2">
      <c r="G168" s="29"/>
      <c r="H168" s="29"/>
      <c r="I168" s="29"/>
      <c r="J168" s="29"/>
    </row>
    <row r="169" spans="7:10" x14ac:dyDescent="0.2">
      <c r="G169" s="29"/>
      <c r="H169" s="29"/>
      <c r="I169" s="29"/>
      <c r="J169" s="29"/>
    </row>
    <row r="170" spans="7:10" x14ac:dyDescent="0.2">
      <c r="G170" s="29"/>
      <c r="H170" s="29"/>
      <c r="I170" s="29"/>
      <c r="J170" s="29"/>
    </row>
    <row r="171" spans="7:10" x14ac:dyDescent="0.2">
      <c r="G171" s="29"/>
      <c r="H171" s="29"/>
      <c r="I171" s="29"/>
      <c r="J171" s="29"/>
    </row>
    <row r="172" spans="7:10" x14ac:dyDescent="0.2">
      <c r="G172" s="29"/>
      <c r="H172" s="29"/>
      <c r="I172" s="29"/>
      <c r="J172" s="29"/>
    </row>
    <row r="173" spans="7:10" x14ac:dyDescent="0.2">
      <c r="G173" s="29"/>
      <c r="H173" s="29"/>
      <c r="I173" s="29"/>
      <c r="J173" s="29"/>
    </row>
    <row r="174" spans="7:10" x14ac:dyDescent="0.2">
      <c r="G174" s="29"/>
      <c r="H174" s="29"/>
      <c r="I174" s="29"/>
      <c r="J174" s="29"/>
    </row>
    <row r="175" spans="7:10" x14ac:dyDescent="0.2">
      <c r="G175" s="29"/>
      <c r="H175" s="29"/>
      <c r="I175" s="29"/>
      <c r="J175" s="29"/>
    </row>
    <row r="176" spans="7:10" x14ac:dyDescent="0.2">
      <c r="G176" s="29"/>
      <c r="H176" s="29"/>
      <c r="I176" s="29"/>
      <c r="J176" s="29"/>
    </row>
    <row r="177" spans="7:10" x14ac:dyDescent="0.2">
      <c r="G177" s="29"/>
      <c r="H177" s="29"/>
      <c r="I177" s="29"/>
      <c r="J177" s="29"/>
    </row>
    <row r="178" spans="7:10" x14ac:dyDescent="0.2">
      <c r="G178" s="29"/>
      <c r="H178" s="29"/>
      <c r="I178" s="29"/>
      <c r="J178" s="29"/>
    </row>
    <row r="179" spans="7:10" x14ac:dyDescent="0.2">
      <c r="G179" s="29"/>
      <c r="H179" s="29"/>
      <c r="I179" s="29"/>
      <c r="J179" s="29"/>
    </row>
    <row r="180" spans="7:10" x14ac:dyDescent="0.2">
      <c r="G180" s="29"/>
      <c r="H180" s="29"/>
      <c r="I180" s="29"/>
      <c r="J180" s="29"/>
    </row>
    <row r="181" spans="7:10" x14ac:dyDescent="0.2">
      <c r="G181" s="29"/>
      <c r="H181" s="29"/>
      <c r="I181" s="29"/>
      <c r="J181" s="29"/>
    </row>
    <row r="182" spans="7:10" x14ac:dyDescent="0.2">
      <c r="G182" s="29"/>
      <c r="H182" s="29"/>
      <c r="I182" s="29"/>
      <c r="J182" s="29"/>
    </row>
    <row r="183" spans="7:10" x14ac:dyDescent="0.2">
      <c r="G183" s="29"/>
      <c r="H183" s="29"/>
      <c r="I183" s="29"/>
      <c r="J183" s="29"/>
    </row>
    <row r="184" spans="7:10" x14ac:dyDescent="0.2">
      <c r="G184" s="29"/>
      <c r="H184" s="29"/>
      <c r="I184" s="29"/>
      <c r="J184" s="29"/>
    </row>
    <row r="185" spans="7:10" x14ac:dyDescent="0.2">
      <c r="G185" s="29"/>
      <c r="H185" s="29"/>
      <c r="I185" s="29"/>
      <c r="J185" s="29"/>
    </row>
    <row r="186" spans="7:10" x14ac:dyDescent="0.2">
      <c r="G186" s="29"/>
      <c r="H186" s="29"/>
      <c r="I186" s="29"/>
      <c r="J186" s="29"/>
    </row>
    <row r="187" spans="7:10" x14ac:dyDescent="0.2">
      <c r="G187" s="29"/>
      <c r="H187" s="29"/>
      <c r="I187" s="29"/>
      <c r="J187" s="29"/>
    </row>
    <row r="188" spans="7:10" x14ac:dyDescent="0.2">
      <c r="G188" s="29"/>
      <c r="H188" s="29"/>
      <c r="I188" s="29"/>
      <c r="J188" s="29"/>
    </row>
    <row r="189" spans="7:10" x14ac:dyDescent="0.2">
      <c r="G189" s="29"/>
      <c r="H189" s="29"/>
      <c r="I189" s="29"/>
      <c r="J189" s="29"/>
    </row>
  </sheetData>
  <sheetProtection formatCells="0" formatColumns="0" formatRows="0" insertColumns="0" insertRows="0" insertHyperlinks="0" deleteColumns="0" deleteRows="0" sort="0" autoFilter="0" pivotTables="0"/>
  <mergeCells count="96">
    <mergeCell ref="C98:D98"/>
    <mergeCell ref="C92:D92"/>
    <mergeCell ref="C93:D93"/>
    <mergeCell ref="C94:D94"/>
    <mergeCell ref="C95:D95"/>
    <mergeCell ref="C96:D96"/>
    <mergeCell ref="C97:D97"/>
    <mergeCell ref="C91:D91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79:D79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30:D3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25:D25"/>
    <mergeCell ref="C26:D26"/>
    <mergeCell ref="C27:D27"/>
    <mergeCell ref="C28:D28"/>
    <mergeCell ref="C29:D29"/>
    <mergeCell ref="A11:B9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1:D31"/>
    <mergeCell ref="C20:D20"/>
    <mergeCell ref="C21:D21"/>
    <mergeCell ref="C22:D22"/>
    <mergeCell ref="C23:D23"/>
    <mergeCell ref="C24:D24"/>
    <mergeCell ref="E2:E5"/>
    <mergeCell ref="F2:F5"/>
    <mergeCell ref="A10:B10"/>
    <mergeCell ref="A2:A5"/>
    <mergeCell ref="B2:B5"/>
    <mergeCell ref="C2:C5"/>
    <mergeCell ref="D2:D5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9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5320-1AA4-44E8-B3F8-9A5404861CF5}">
  <sheetPr codeName="Foglio8">
    <pageSetUpPr fitToPage="1"/>
  </sheetPr>
  <dimension ref="A1:J181"/>
  <sheetViews>
    <sheetView view="pageBreakPreview" zoomScale="80" zoomScaleNormal="80" zoomScaleSheetLayoutView="80" workbookViewId="0">
      <pane xSplit="4" ySplit="1" topLeftCell="E86" activePane="bottomRight" state="frozen"/>
      <selection pane="topRight" activeCell="E1" sqref="E1"/>
      <selection pane="bottomLeft" activeCell="A2" sqref="A2"/>
      <selection pane="bottomRight" activeCell="A9" sqref="A9:D91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28.7109375" customWidth="1"/>
    <col min="8" max="8" width="30.42578125" customWidth="1"/>
    <col min="9" max="9" width="26" customWidth="1"/>
    <col min="10" max="10" width="17.28515625" customWidth="1"/>
    <col min="11" max="11" width="18.85546875" customWidth="1"/>
    <col min="12" max="12" width="31.5703125" customWidth="1"/>
    <col min="13" max="13" width="22.285156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2</v>
      </c>
      <c r="B2" s="132" t="s">
        <v>62</v>
      </c>
      <c r="C2" s="122" t="s">
        <v>1</v>
      </c>
      <c r="D2" s="123" t="s">
        <v>14</v>
      </c>
      <c r="E2" s="118">
        <v>21652</v>
      </c>
      <c r="F2" s="125">
        <v>7469940</v>
      </c>
      <c r="G2" s="5">
        <v>1</v>
      </c>
      <c r="H2" s="11" t="s">
        <v>38</v>
      </c>
      <c r="I2" s="5" t="s">
        <v>295</v>
      </c>
      <c r="J2" s="6">
        <v>270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39</v>
      </c>
      <c r="I3" s="5" t="s">
        <v>404</v>
      </c>
      <c r="J3" s="9">
        <v>237.5</v>
      </c>
    </row>
    <row r="4" spans="1:10" ht="20.100000000000001" customHeight="1" x14ac:dyDescent="0.2">
      <c r="A4" s="123"/>
      <c r="B4" s="133"/>
      <c r="C4" s="122"/>
      <c r="D4" s="123"/>
      <c r="E4" s="120"/>
      <c r="F4" s="125"/>
      <c r="G4" s="5">
        <v>3</v>
      </c>
      <c r="H4" s="11" t="s">
        <v>40</v>
      </c>
      <c r="I4" s="14" t="s">
        <v>622</v>
      </c>
      <c r="J4" s="9">
        <v>240</v>
      </c>
    </row>
    <row r="5" spans="1:10" ht="20.100000000000001" customHeight="1" x14ac:dyDescent="0.2">
      <c r="A5" s="123"/>
      <c r="B5" s="134"/>
      <c r="C5" s="122"/>
      <c r="D5" s="123"/>
      <c r="E5" s="119"/>
      <c r="F5" s="125"/>
      <c r="G5" s="5">
        <v>4</v>
      </c>
      <c r="H5" s="11" t="s">
        <v>41</v>
      </c>
      <c r="I5" s="5" t="s">
        <v>539</v>
      </c>
      <c r="J5" s="9">
        <v>198</v>
      </c>
    </row>
    <row r="9" spans="1:10" x14ac:dyDescent="0.2">
      <c r="A9" s="30" t="s">
        <v>34</v>
      </c>
      <c r="B9" s="31" t="s">
        <v>87</v>
      </c>
      <c r="C9" s="31" t="s">
        <v>88</v>
      </c>
      <c r="D9" s="31" t="s">
        <v>89</v>
      </c>
    </row>
    <row r="10" spans="1:10" ht="25.5" x14ac:dyDescent="0.2">
      <c r="A10" s="32" t="s">
        <v>539</v>
      </c>
      <c r="B10" s="32" t="s">
        <v>540</v>
      </c>
      <c r="C10" s="32">
        <v>2773385</v>
      </c>
      <c r="D10" s="32" t="s">
        <v>91</v>
      </c>
    </row>
    <row r="11" spans="1:10" ht="25.5" x14ac:dyDescent="0.2">
      <c r="A11" s="32" t="s">
        <v>539</v>
      </c>
      <c r="B11" s="32" t="s">
        <v>541</v>
      </c>
      <c r="C11" s="32">
        <v>2773385</v>
      </c>
      <c r="D11" s="32" t="s">
        <v>91</v>
      </c>
    </row>
    <row r="12" spans="1:10" ht="25.5" x14ac:dyDescent="0.2">
      <c r="A12" s="32" t="s">
        <v>539</v>
      </c>
      <c r="B12" s="32" t="s">
        <v>542</v>
      </c>
      <c r="C12" s="32">
        <v>2773385</v>
      </c>
      <c r="D12" s="32" t="s">
        <v>91</v>
      </c>
    </row>
    <row r="13" spans="1:10" ht="25.5" x14ac:dyDescent="0.2">
      <c r="A13" s="32" t="s">
        <v>539</v>
      </c>
      <c r="B13" s="32" t="s">
        <v>543</v>
      </c>
      <c r="C13" s="32">
        <v>2773385</v>
      </c>
      <c r="D13" s="32" t="s">
        <v>91</v>
      </c>
    </row>
    <row r="14" spans="1:10" ht="25.5" x14ac:dyDescent="0.2">
      <c r="A14" s="32" t="s">
        <v>539</v>
      </c>
      <c r="B14" s="32" t="s">
        <v>544</v>
      </c>
      <c r="C14" s="32">
        <v>2773385</v>
      </c>
      <c r="D14" s="32" t="s">
        <v>91</v>
      </c>
    </row>
    <row r="15" spans="1:10" ht="25.5" x14ac:dyDescent="0.2">
      <c r="A15" s="32" t="s">
        <v>539</v>
      </c>
      <c r="B15" s="32" t="s">
        <v>545</v>
      </c>
      <c r="C15" s="32">
        <v>2773385</v>
      </c>
      <c r="D15" s="32" t="s">
        <v>91</v>
      </c>
    </row>
    <row r="16" spans="1:10" ht="25.5" x14ac:dyDescent="0.2">
      <c r="A16" s="32" t="s">
        <v>539</v>
      </c>
      <c r="B16" s="32" t="s">
        <v>546</v>
      </c>
      <c r="C16" s="32">
        <v>2773385</v>
      </c>
      <c r="D16" s="32" t="s">
        <v>91</v>
      </c>
    </row>
    <row r="17" spans="1:4" ht="25.5" x14ac:dyDescent="0.2">
      <c r="A17" s="32" t="s">
        <v>539</v>
      </c>
      <c r="B17" s="32" t="s">
        <v>547</v>
      </c>
      <c r="C17" s="32">
        <v>2773385</v>
      </c>
      <c r="D17" s="32" t="s">
        <v>91</v>
      </c>
    </row>
    <row r="18" spans="1:4" ht="25.5" x14ac:dyDescent="0.2">
      <c r="A18" s="32" t="s">
        <v>539</v>
      </c>
      <c r="B18" s="32" t="s">
        <v>548</v>
      </c>
      <c r="C18" s="32">
        <v>2773385</v>
      </c>
      <c r="D18" s="32" t="s">
        <v>91</v>
      </c>
    </row>
    <row r="19" spans="1:4" ht="25.5" x14ac:dyDescent="0.2">
      <c r="A19" s="32" t="s">
        <v>539</v>
      </c>
      <c r="B19" s="32" t="s">
        <v>549</v>
      </c>
      <c r="C19" s="32">
        <v>2773385</v>
      </c>
      <c r="D19" s="32" t="s">
        <v>91</v>
      </c>
    </row>
    <row r="20" spans="1:4" ht="25.5" x14ac:dyDescent="0.2">
      <c r="A20" s="32" t="s">
        <v>539</v>
      </c>
      <c r="B20" s="32" t="s">
        <v>550</v>
      </c>
      <c r="C20" s="32">
        <v>2773385</v>
      </c>
      <c r="D20" s="32" t="s">
        <v>91</v>
      </c>
    </row>
    <row r="21" spans="1:4" ht="25.5" x14ac:dyDescent="0.2">
      <c r="A21" s="32" t="s">
        <v>539</v>
      </c>
      <c r="B21" s="32" t="s">
        <v>551</v>
      </c>
      <c r="C21" s="32">
        <v>2773385</v>
      </c>
      <c r="D21" s="32" t="s">
        <v>91</v>
      </c>
    </row>
    <row r="22" spans="1:4" ht="25.5" x14ac:dyDescent="0.2">
      <c r="A22" s="32" t="s">
        <v>539</v>
      </c>
      <c r="B22" s="32" t="s">
        <v>552</v>
      </c>
      <c r="C22" s="32">
        <v>2773385</v>
      </c>
      <c r="D22" s="32" t="s">
        <v>91</v>
      </c>
    </row>
    <row r="23" spans="1:4" ht="25.5" x14ac:dyDescent="0.2">
      <c r="A23" s="32" t="s">
        <v>539</v>
      </c>
      <c r="B23" s="32" t="s">
        <v>553</v>
      </c>
      <c r="C23" s="32">
        <v>2773385</v>
      </c>
      <c r="D23" s="32" t="s">
        <v>91</v>
      </c>
    </row>
    <row r="24" spans="1:4" ht="25.5" x14ac:dyDescent="0.2">
      <c r="A24" s="32" t="s">
        <v>539</v>
      </c>
      <c r="B24" s="32" t="s">
        <v>554</v>
      </c>
      <c r="C24" s="32">
        <v>2773385</v>
      </c>
      <c r="D24" s="32" t="s">
        <v>91</v>
      </c>
    </row>
    <row r="25" spans="1:4" ht="25.5" x14ac:dyDescent="0.2">
      <c r="A25" s="32" t="s">
        <v>539</v>
      </c>
      <c r="B25" s="32" t="s">
        <v>555</v>
      </c>
      <c r="C25" s="32">
        <v>2773385</v>
      </c>
      <c r="D25" s="32" t="s">
        <v>91</v>
      </c>
    </row>
    <row r="26" spans="1:4" ht="25.5" x14ac:dyDescent="0.2">
      <c r="A26" s="32" t="s">
        <v>539</v>
      </c>
      <c r="B26" s="32" t="s">
        <v>556</v>
      </c>
      <c r="C26" s="32">
        <v>2773385</v>
      </c>
      <c r="D26" s="32" t="s">
        <v>91</v>
      </c>
    </row>
    <row r="27" spans="1:4" ht="25.5" x14ac:dyDescent="0.2">
      <c r="A27" s="32" t="s">
        <v>539</v>
      </c>
      <c r="B27" s="32" t="s">
        <v>557</v>
      </c>
      <c r="C27" s="32">
        <v>2773385</v>
      </c>
      <c r="D27" s="32" t="s">
        <v>91</v>
      </c>
    </row>
    <row r="28" spans="1:4" ht="25.5" x14ac:dyDescent="0.2">
      <c r="A28" s="32" t="s">
        <v>539</v>
      </c>
      <c r="B28" s="32" t="s">
        <v>558</v>
      </c>
      <c r="C28" s="32">
        <v>2773385</v>
      </c>
      <c r="D28" s="32" t="s">
        <v>91</v>
      </c>
    </row>
    <row r="29" spans="1:4" ht="25.5" x14ac:dyDescent="0.2">
      <c r="A29" s="32" t="s">
        <v>539</v>
      </c>
      <c r="B29" s="32" t="s">
        <v>559</v>
      </c>
      <c r="C29" s="32">
        <v>2773385</v>
      </c>
      <c r="D29" s="32" t="s">
        <v>91</v>
      </c>
    </row>
    <row r="30" spans="1:4" ht="25.5" x14ac:dyDescent="0.2">
      <c r="A30" s="32" t="s">
        <v>539</v>
      </c>
      <c r="B30" s="32" t="s">
        <v>560</v>
      </c>
      <c r="C30" s="32">
        <v>2773385</v>
      </c>
      <c r="D30" s="32" t="s">
        <v>91</v>
      </c>
    </row>
    <row r="31" spans="1:4" ht="25.5" x14ac:dyDescent="0.2">
      <c r="A31" s="32" t="s">
        <v>539</v>
      </c>
      <c r="B31" s="32" t="s">
        <v>561</v>
      </c>
      <c r="C31" s="32">
        <v>2773385</v>
      </c>
      <c r="D31" s="32" t="s">
        <v>91</v>
      </c>
    </row>
    <row r="32" spans="1:4" ht="25.5" x14ac:dyDescent="0.2">
      <c r="A32" s="32" t="s">
        <v>539</v>
      </c>
      <c r="B32" s="32" t="s">
        <v>562</v>
      </c>
      <c r="C32" s="32">
        <v>2773385</v>
      </c>
      <c r="D32" s="32" t="s">
        <v>91</v>
      </c>
    </row>
    <row r="33" spans="1:4" ht="25.5" x14ac:dyDescent="0.2">
      <c r="A33" s="32" t="s">
        <v>539</v>
      </c>
      <c r="B33" s="32" t="s">
        <v>563</v>
      </c>
      <c r="C33" s="32">
        <v>2773385</v>
      </c>
      <c r="D33" s="32" t="s">
        <v>91</v>
      </c>
    </row>
    <row r="34" spans="1:4" ht="25.5" x14ac:dyDescent="0.2">
      <c r="A34" s="32" t="s">
        <v>539</v>
      </c>
      <c r="B34" s="32" t="s">
        <v>564</v>
      </c>
      <c r="C34" s="32">
        <v>2773385</v>
      </c>
      <c r="D34" s="32" t="s">
        <v>91</v>
      </c>
    </row>
    <row r="35" spans="1:4" ht="25.5" x14ac:dyDescent="0.2">
      <c r="A35" s="32" t="s">
        <v>539</v>
      </c>
      <c r="B35" s="32" t="s">
        <v>565</v>
      </c>
      <c r="C35" s="32">
        <v>2773385</v>
      </c>
      <c r="D35" s="32" t="s">
        <v>91</v>
      </c>
    </row>
    <row r="36" spans="1:4" ht="25.5" x14ac:dyDescent="0.2">
      <c r="A36" s="32" t="s">
        <v>539</v>
      </c>
      <c r="B36" s="32" t="s">
        <v>566</v>
      </c>
      <c r="C36" s="32">
        <v>2773385</v>
      </c>
      <c r="D36" s="32" t="s">
        <v>91</v>
      </c>
    </row>
    <row r="37" spans="1:4" ht="25.5" x14ac:dyDescent="0.2">
      <c r="A37" s="32" t="s">
        <v>539</v>
      </c>
      <c r="B37" s="32" t="s">
        <v>567</v>
      </c>
      <c r="C37" s="32">
        <v>2773385</v>
      </c>
      <c r="D37" s="32" t="s">
        <v>91</v>
      </c>
    </row>
    <row r="38" spans="1:4" ht="25.5" x14ac:dyDescent="0.2">
      <c r="A38" s="32" t="s">
        <v>539</v>
      </c>
      <c r="B38" s="32" t="s">
        <v>568</v>
      </c>
      <c r="C38" s="32">
        <v>2773385</v>
      </c>
      <c r="D38" s="32" t="s">
        <v>91</v>
      </c>
    </row>
    <row r="39" spans="1:4" ht="25.5" x14ac:dyDescent="0.2">
      <c r="A39" s="32" t="s">
        <v>539</v>
      </c>
      <c r="B39" s="32" t="s">
        <v>569</v>
      </c>
      <c r="C39" s="32">
        <v>2773385</v>
      </c>
      <c r="D39" s="32" t="s">
        <v>91</v>
      </c>
    </row>
    <row r="40" spans="1:4" ht="25.5" x14ac:dyDescent="0.2">
      <c r="A40" s="32" t="s">
        <v>539</v>
      </c>
      <c r="B40" s="32" t="s">
        <v>570</v>
      </c>
      <c r="C40" s="32">
        <v>2773385</v>
      </c>
      <c r="D40" s="32" t="s">
        <v>91</v>
      </c>
    </row>
    <row r="41" spans="1:4" ht="25.5" x14ac:dyDescent="0.2">
      <c r="A41" s="32" t="s">
        <v>539</v>
      </c>
      <c r="B41" s="32" t="s">
        <v>571</v>
      </c>
      <c r="C41" s="32">
        <v>2773385</v>
      </c>
      <c r="D41" s="32" t="s">
        <v>91</v>
      </c>
    </row>
    <row r="42" spans="1:4" ht="25.5" x14ac:dyDescent="0.2">
      <c r="A42" s="32" t="s">
        <v>539</v>
      </c>
      <c r="B42" s="32" t="s">
        <v>572</v>
      </c>
      <c r="C42" s="32">
        <v>2773385</v>
      </c>
      <c r="D42" s="32" t="s">
        <v>91</v>
      </c>
    </row>
    <row r="43" spans="1:4" ht="25.5" x14ac:dyDescent="0.2">
      <c r="A43" s="32" t="s">
        <v>539</v>
      </c>
      <c r="B43" s="32" t="s">
        <v>573</v>
      </c>
      <c r="C43" s="32">
        <v>2773385</v>
      </c>
      <c r="D43" s="32" t="s">
        <v>91</v>
      </c>
    </row>
    <row r="44" spans="1:4" ht="25.5" x14ac:dyDescent="0.2">
      <c r="A44" s="32" t="s">
        <v>539</v>
      </c>
      <c r="B44" s="32" t="s">
        <v>574</v>
      </c>
      <c r="C44" s="32">
        <v>2773385</v>
      </c>
      <c r="D44" s="32" t="s">
        <v>91</v>
      </c>
    </row>
    <row r="45" spans="1:4" ht="25.5" x14ac:dyDescent="0.2">
      <c r="A45" s="32" t="s">
        <v>539</v>
      </c>
      <c r="B45" s="32" t="s">
        <v>575</v>
      </c>
      <c r="C45" s="32">
        <v>2773385</v>
      </c>
      <c r="D45" s="32" t="s">
        <v>91</v>
      </c>
    </row>
    <row r="46" spans="1:4" ht="25.5" x14ac:dyDescent="0.2">
      <c r="A46" s="32" t="s">
        <v>539</v>
      </c>
      <c r="B46" s="32" t="s">
        <v>576</v>
      </c>
      <c r="C46" s="32">
        <v>2773385</v>
      </c>
      <c r="D46" s="32" t="s">
        <v>91</v>
      </c>
    </row>
    <row r="47" spans="1:4" ht="25.5" x14ac:dyDescent="0.2">
      <c r="A47" s="32" t="s">
        <v>539</v>
      </c>
      <c r="B47" s="32" t="s">
        <v>577</v>
      </c>
      <c r="C47" s="32">
        <v>2773385</v>
      </c>
      <c r="D47" s="32" t="s">
        <v>91</v>
      </c>
    </row>
    <row r="48" spans="1:4" ht="25.5" x14ac:dyDescent="0.2">
      <c r="A48" s="32" t="s">
        <v>539</v>
      </c>
      <c r="B48" s="32" t="s">
        <v>578</v>
      </c>
      <c r="C48" s="32">
        <v>2773385</v>
      </c>
      <c r="D48" s="32" t="s">
        <v>91</v>
      </c>
    </row>
    <row r="49" spans="1:4" ht="25.5" x14ac:dyDescent="0.2">
      <c r="A49" s="32" t="s">
        <v>539</v>
      </c>
      <c r="B49" s="32" t="s">
        <v>579</v>
      </c>
      <c r="C49" s="32">
        <v>2773385</v>
      </c>
      <c r="D49" s="32" t="s">
        <v>91</v>
      </c>
    </row>
    <row r="50" spans="1:4" ht="25.5" x14ac:dyDescent="0.2">
      <c r="A50" s="32" t="s">
        <v>539</v>
      </c>
      <c r="B50" s="32" t="s">
        <v>580</v>
      </c>
      <c r="C50" s="32">
        <v>2773385</v>
      </c>
      <c r="D50" s="32" t="s">
        <v>91</v>
      </c>
    </row>
    <row r="51" spans="1:4" ht="25.5" x14ac:dyDescent="0.2">
      <c r="A51" s="32" t="s">
        <v>539</v>
      </c>
      <c r="B51" s="32" t="s">
        <v>581</v>
      </c>
      <c r="C51" s="32">
        <v>2773385</v>
      </c>
      <c r="D51" s="32" t="s">
        <v>91</v>
      </c>
    </row>
    <row r="52" spans="1:4" ht="25.5" x14ac:dyDescent="0.2">
      <c r="A52" s="32" t="s">
        <v>539</v>
      </c>
      <c r="B52" s="32" t="s">
        <v>582</v>
      </c>
      <c r="C52" s="32">
        <v>2773385</v>
      </c>
      <c r="D52" s="32" t="s">
        <v>91</v>
      </c>
    </row>
    <row r="53" spans="1:4" ht="25.5" x14ac:dyDescent="0.2">
      <c r="A53" s="32" t="s">
        <v>539</v>
      </c>
      <c r="B53" s="32" t="s">
        <v>583</v>
      </c>
      <c r="C53" s="32">
        <v>2773385</v>
      </c>
      <c r="D53" s="32" t="s">
        <v>91</v>
      </c>
    </row>
    <row r="54" spans="1:4" ht="25.5" x14ac:dyDescent="0.2">
      <c r="A54" s="32" t="s">
        <v>539</v>
      </c>
      <c r="B54" s="32" t="s">
        <v>584</v>
      </c>
      <c r="C54" s="32">
        <v>2773385</v>
      </c>
      <c r="D54" s="32" t="s">
        <v>91</v>
      </c>
    </row>
    <row r="55" spans="1:4" ht="25.5" x14ac:dyDescent="0.2">
      <c r="A55" s="32" t="s">
        <v>539</v>
      </c>
      <c r="B55" s="32" t="s">
        <v>585</v>
      </c>
      <c r="C55" s="32">
        <v>2773385</v>
      </c>
      <c r="D55" s="32" t="s">
        <v>91</v>
      </c>
    </row>
    <row r="56" spans="1:4" ht="25.5" x14ac:dyDescent="0.2">
      <c r="A56" s="32" t="s">
        <v>539</v>
      </c>
      <c r="B56" s="32" t="s">
        <v>586</v>
      </c>
      <c r="C56" s="32">
        <v>2773385</v>
      </c>
      <c r="D56" s="32" t="s">
        <v>91</v>
      </c>
    </row>
    <row r="57" spans="1:4" ht="25.5" x14ac:dyDescent="0.2">
      <c r="A57" s="32" t="s">
        <v>539</v>
      </c>
      <c r="B57" s="32" t="s">
        <v>587</v>
      </c>
      <c r="C57" s="32">
        <v>2773385</v>
      </c>
      <c r="D57" s="32" t="s">
        <v>91</v>
      </c>
    </row>
    <row r="58" spans="1:4" ht="25.5" x14ac:dyDescent="0.2">
      <c r="A58" s="32" t="s">
        <v>539</v>
      </c>
      <c r="B58" s="32" t="s">
        <v>588</v>
      </c>
      <c r="C58" s="32">
        <v>2773385</v>
      </c>
      <c r="D58" s="32" t="s">
        <v>91</v>
      </c>
    </row>
    <row r="59" spans="1:4" ht="25.5" x14ac:dyDescent="0.2">
      <c r="A59" s="32" t="s">
        <v>539</v>
      </c>
      <c r="B59" s="32" t="s">
        <v>589</v>
      </c>
      <c r="C59" s="32">
        <v>2773385</v>
      </c>
      <c r="D59" s="32" t="s">
        <v>91</v>
      </c>
    </row>
    <row r="60" spans="1:4" ht="25.5" x14ac:dyDescent="0.2">
      <c r="A60" s="32" t="s">
        <v>539</v>
      </c>
      <c r="B60" s="32" t="s">
        <v>590</v>
      </c>
      <c r="C60" s="32">
        <v>2773385</v>
      </c>
      <c r="D60" s="32" t="s">
        <v>91</v>
      </c>
    </row>
    <row r="61" spans="1:4" ht="25.5" x14ac:dyDescent="0.2">
      <c r="A61" s="32" t="s">
        <v>539</v>
      </c>
      <c r="B61" s="32" t="s">
        <v>591</v>
      </c>
      <c r="C61" s="32">
        <v>2773385</v>
      </c>
      <c r="D61" s="32" t="s">
        <v>91</v>
      </c>
    </row>
    <row r="62" spans="1:4" ht="25.5" x14ac:dyDescent="0.2">
      <c r="A62" s="32" t="s">
        <v>539</v>
      </c>
      <c r="B62" s="32" t="s">
        <v>592</v>
      </c>
      <c r="C62" s="32">
        <v>2773385</v>
      </c>
      <c r="D62" s="32" t="s">
        <v>91</v>
      </c>
    </row>
    <row r="63" spans="1:4" ht="25.5" x14ac:dyDescent="0.2">
      <c r="A63" s="32" t="s">
        <v>539</v>
      </c>
      <c r="B63" s="32" t="s">
        <v>593</v>
      </c>
      <c r="C63" s="32">
        <v>2773385</v>
      </c>
      <c r="D63" s="32" t="s">
        <v>91</v>
      </c>
    </row>
    <row r="64" spans="1:4" ht="25.5" x14ac:dyDescent="0.2">
      <c r="A64" s="32" t="s">
        <v>539</v>
      </c>
      <c r="B64" s="32" t="s">
        <v>594</v>
      </c>
      <c r="C64" s="32">
        <v>2773385</v>
      </c>
      <c r="D64" s="32" t="s">
        <v>91</v>
      </c>
    </row>
    <row r="65" spans="1:4" ht="25.5" x14ac:dyDescent="0.2">
      <c r="A65" s="32" t="s">
        <v>539</v>
      </c>
      <c r="B65" s="32" t="s">
        <v>595</v>
      </c>
      <c r="C65" s="32">
        <v>2773385</v>
      </c>
      <c r="D65" s="32" t="s">
        <v>91</v>
      </c>
    </row>
    <row r="66" spans="1:4" ht="25.5" x14ac:dyDescent="0.2">
      <c r="A66" s="32" t="s">
        <v>539</v>
      </c>
      <c r="B66" s="32" t="s">
        <v>596</v>
      </c>
      <c r="C66" s="32">
        <v>2773385</v>
      </c>
      <c r="D66" s="32" t="s">
        <v>91</v>
      </c>
    </row>
    <row r="67" spans="1:4" ht="25.5" x14ac:dyDescent="0.2">
      <c r="A67" s="32" t="s">
        <v>539</v>
      </c>
      <c r="B67" s="32" t="s">
        <v>597</v>
      </c>
      <c r="C67" s="32">
        <v>2773385</v>
      </c>
      <c r="D67" s="32" t="s">
        <v>91</v>
      </c>
    </row>
    <row r="68" spans="1:4" ht="25.5" x14ac:dyDescent="0.2">
      <c r="A68" s="32" t="s">
        <v>539</v>
      </c>
      <c r="B68" s="32" t="s">
        <v>598</v>
      </c>
      <c r="C68" s="32">
        <v>2773385</v>
      </c>
      <c r="D68" s="32" t="s">
        <v>91</v>
      </c>
    </row>
    <row r="69" spans="1:4" ht="25.5" x14ac:dyDescent="0.2">
      <c r="A69" s="32" t="s">
        <v>539</v>
      </c>
      <c r="B69" s="32" t="s">
        <v>599</v>
      </c>
      <c r="C69" s="32">
        <v>2773385</v>
      </c>
      <c r="D69" s="32" t="s">
        <v>91</v>
      </c>
    </row>
    <row r="70" spans="1:4" ht="25.5" x14ac:dyDescent="0.2">
      <c r="A70" s="32" t="s">
        <v>539</v>
      </c>
      <c r="B70" s="32" t="s">
        <v>600</v>
      </c>
      <c r="C70" s="32">
        <v>2773385</v>
      </c>
      <c r="D70" s="32" t="s">
        <v>91</v>
      </c>
    </row>
    <row r="71" spans="1:4" ht="25.5" x14ac:dyDescent="0.2">
      <c r="A71" s="32" t="s">
        <v>539</v>
      </c>
      <c r="B71" s="32" t="s">
        <v>601</v>
      </c>
      <c r="C71" s="32">
        <v>2773385</v>
      </c>
      <c r="D71" s="32" t="s">
        <v>91</v>
      </c>
    </row>
    <row r="72" spans="1:4" ht="25.5" x14ac:dyDescent="0.2">
      <c r="A72" s="32" t="s">
        <v>539</v>
      </c>
      <c r="B72" s="32" t="s">
        <v>602</v>
      </c>
      <c r="C72" s="32">
        <v>2773385</v>
      </c>
      <c r="D72" s="32" t="s">
        <v>91</v>
      </c>
    </row>
    <row r="73" spans="1:4" ht="25.5" x14ac:dyDescent="0.2">
      <c r="A73" s="32" t="s">
        <v>539</v>
      </c>
      <c r="B73" s="32" t="s">
        <v>603</v>
      </c>
      <c r="C73" s="32">
        <v>2773385</v>
      </c>
      <c r="D73" s="32" t="s">
        <v>91</v>
      </c>
    </row>
    <row r="74" spans="1:4" ht="25.5" x14ac:dyDescent="0.2">
      <c r="A74" s="32" t="s">
        <v>539</v>
      </c>
      <c r="B74" s="32" t="s">
        <v>604</v>
      </c>
      <c r="C74" s="32">
        <v>2773385</v>
      </c>
      <c r="D74" s="32" t="s">
        <v>91</v>
      </c>
    </row>
    <row r="75" spans="1:4" ht="25.5" x14ac:dyDescent="0.2">
      <c r="A75" s="32" t="s">
        <v>539</v>
      </c>
      <c r="B75" s="32" t="s">
        <v>605</v>
      </c>
      <c r="C75" s="32">
        <v>2773385</v>
      </c>
      <c r="D75" s="32" t="s">
        <v>91</v>
      </c>
    </row>
    <row r="76" spans="1:4" ht="25.5" x14ac:dyDescent="0.2">
      <c r="A76" s="32" t="s">
        <v>539</v>
      </c>
      <c r="B76" s="32" t="s">
        <v>606</v>
      </c>
      <c r="C76" s="32">
        <v>2773385</v>
      </c>
      <c r="D76" s="32" t="s">
        <v>91</v>
      </c>
    </row>
    <row r="77" spans="1:4" ht="25.5" x14ac:dyDescent="0.2">
      <c r="A77" s="32" t="s">
        <v>539</v>
      </c>
      <c r="B77" s="32" t="s">
        <v>607</v>
      </c>
      <c r="C77" s="32">
        <v>2773385</v>
      </c>
      <c r="D77" s="32" t="s">
        <v>91</v>
      </c>
    </row>
    <row r="78" spans="1:4" ht="25.5" x14ac:dyDescent="0.2">
      <c r="A78" s="32" t="s">
        <v>539</v>
      </c>
      <c r="B78" s="32" t="s">
        <v>608</v>
      </c>
      <c r="C78" s="32">
        <v>2773385</v>
      </c>
      <c r="D78" s="32" t="s">
        <v>91</v>
      </c>
    </row>
    <row r="79" spans="1:4" ht="25.5" x14ac:dyDescent="0.2">
      <c r="A79" s="32" t="s">
        <v>539</v>
      </c>
      <c r="B79" s="32" t="s">
        <v>609</v>
      </c>
      <c r="C79" s="32">
        <v>2773385</v>
      </c>
      <c r="D79" s="32" t="s">
        <v>91</v>
      </c>
    </row>
    <row r="80" spans="1:4" ht="25.5" x14ac:dyDescent="0.2">
      <c r="A80" s="32" t="s">
        <v>539</v>
      </c>
      <c r="B80" s="32" t="s">
        <v>610</v>
      </c>
      <c r="C80" s="32">
        <v>2773385</v>
      </c>
      <c r="D80" s="32" t="s">
        <v>91</v>
      </c>
    </row>
    <row r="81" spans="1:4" ht="25.5" x14ac:dyDescent="0.2">
      <c r="A81" s="32" t="s">
        <v>539</v>
      </c>
      <c r="B81" s="32" t="s">
        <v>611</v>
      </c>
      <c r="C81" s="32">
        <v>2773385</v>
      </c>
      <c r="D81" s="32" t="s">
        <v>91</v>
      </c>
    </row>
    <row r="82" spans="1:4" ht="25.5" x14ac:dyDescent="0.2">
      <c r="A82" s="32" t="s">
        <v>539</v>
      </c>
      <c r="B82" s="32" t="s">
        <v>612</v>
      </c>
      <c r="C82" s="32">
        <v>2773385</v>
      </c>
      <c r="D82" s="32" t="s">
        <v>91</v>
      </c>
    </row>
    <row r="83" spans="1:4" ht="25.5" x14ac:dyDescent="0.2">
      <c r="A83" s="32" t="s">
        <v>539</v>
      </c>
      <c r="B83" s="32" t="s">
        <v>613</v>
      </c>
      <c r="C83" s="32">
        <v>2773385</v>
      </c>
      <c r="D83" s="32" t="s">
        <v>91</v>
      </c>
    </row>
    <row r="84" spans="1:4" ht="25.5" x14ac:dyDescent="0.2">
      <c r="A84" s="32" t="s">
        <v>539</v>
      </c>
      <c r="B84" s="32" t="s">
        <v>614</v>
      </c>
      <c r="C84" s="32">
        <v>2773385</v>
      </c>
      <c r="D84" s="32" t="s">
        <v>91</v>
      </c>
    </row>
    <row r="85" spans="1:4" ht="25.5" x14ac:dyDescent="0.2">
      <c r="A85" s="32" t="s">
        <v>539</v>
      </c>
      <c r="B85" s="32" t="s">
        <v>615</v>
      </c>
      <c r="C85" s="32">
        <v>2773385</v>
      </c>
      <c r="D85" s="32" t="s">
        <v>91</v>
      </c>
    </row>
    <row r="86" spans="1:4" ht="25.5" x14ac:dyDescent="0.2">
      <c r="A86" s="32" t="s">
        <v>539</v>
      </c>
      <c r="B86" s="32" t="s">
        <v>616</v>
      </c>
      <c r="C86" s="32">
        <v>2773385</v>
      </c>
      <c r="D86" s="32" t="s">
        <v>91</v>
      </c>
    </row>
    <row r="87" spans="1:4" ht="25.5" x14ac:dyDescent="0.2">
      <c r="A87" s="32" t="s">
        <v>539</v>
      </c>
      <c r="B87" s="32" t="s">
        <v>617</v>
      </c>
      <c r="C87" s="32">
        <v>2773385</v>
      </c>
      <c r="D87" s="32" t="s">
        <v>91</v>
      </c>
    </row>
    <row r="88" spans="1:4" ht="25.5" x14ac:dyDescent="0.2">
      <c r="A88" s="32" t="s">
        <v>539</v>
      </c>
      <c r="B88" s="32" t="s">
        <v>618</v>
      </c>
      <c r="C88" s="32">
        <v>2773385</v>
      </c>
      <c r="D88" s="32" t="s">
        <v>91</v>
      </c>
    </row>
    <row r="89" spans="1:4" ht="25.5" x14ac:dyDescent="0.2">
      <c r="A89" s="32" t="s">
        <v>539</v>
      </c>
      <c r="B89" s="32" t="s">
        <v>619</v>
      </c>
      <c r="C89" s="32">
        <v>2773385</v>
      </c>
      <c r="D89" s="32" t="s">
        <v>91</v>
      </c>
    </row>
    <row r="90" spans="1:4" ht="25.5" x14ac:dyDescent="0.2">
      <c r="A90" s="32" t="s">
        <v>539</v>
      </c>
      <c r="B90" s="32" t="s">
        <v>620</v>
      </c>
      <c r="C90" s="32">
        <v>2773385</v>
      </c>
      <c r="D90" s="32" t="s">
        <v>91</v>
      </c>
    </row>
    <row r="91" spans="1:4" ht="25.5" x14ac:dyDescent="0.2">
      <c r="A91" s="32" t="s">
        <v>539</v>
      </c>
      <c r="B91" s="32" t="s">
        <v>621</v>
      </c>
      <c r="C91" s="32">
        <v>2773385</v>
      </c>
      <c r="D91" s="32" t="s">
        <v>91</v>
      </c>
    </row>
    <row r="128" spans="7:10" x14ac:dyDescent="0.2">
      <c r="G128" s="29"/>
      <c r="H128" s="29"/>
      <c r="I128" s="29"/>
      <c r="J128" s="29"/>
    </row>
    <row r="129" spans="7:10" x14ac:dyDescent="0.2">
      <c r="G129" s="29"/>
      <c r="H129" s="29"/>
      <c r="I129" s="29"/>
      <c r="J129" s="29"/>
    </row>
    <row r="130" spans="7:10" x14ac:dyDescent="0.2">
      <c r="G130" s="29"/>
      <c r="H130" s="29"/>
      <c r="I130" s="29"/>
      <c r="J130" s="29"/>
    </row>
    <row r="131" spans="7:10" x14ac:dyDescent="0.2">
      <c r="G131" s="29"/>
      <c r="H131" s="29"/>
      <c r="I131" s="29"/>
      <c r="J131" s="29"/>
    </row>
    <row r="132" spans="7:10" x14ac:dyDescent="0.2">
      <c r="G132" s="29"/>
      <c r="H132" s="29"/>
      <c r="I132" s="29"/>
      <c r="J132" s="29"/>
    </row>
    <row r="133" spans="7:10" x14ac:dyDescent="0.2">
      <c r="G133" s="29"/>
      <c r="H133" s="29"/>
      <c r="I133" s="29"/>
      <c r="J133" s="29"/>
    </row>
    <row r="134" spans="7:10" x14ac:dyDescent="0.2">
      <c r="G134" s="29"/>
      <c r="H134" s="29"/>
      <c r="I134" s="29"/>
      <c r="J134" s="29"/>
    </row>
    <row r="135" spans="7:10" x14ac:dyDescent="0.2">
      <c r="G135" s="29"/>
      <c r="H135" s="29"/>
      <c r="I135" s="29"/>
      <c r="J135" s="29"/>
    </row>
    <row r="136" spans="7:10" x14ac:dyDescent="0.2">
      <c r="G136" s="29"/>
      <c r="H136" s="29"/>
      <c r="I136" s="29"/>
      <c r="J136" s="29"/>
    </row>
    <row r="137" spans="7:10" x14ac:dyDescent="0.2">
      <c r="G137" s="29"/>
      <c r="H137" s="29"/>
      <c r="I137" s="29"/>
      <c r="J137" s="29"/>
    </row>
    <row r="138" spans="7:10" x14ac:dyDescent="0.2">
      <c r="G138" s="29"/>
      <c r="H138" s="29"/>
      <c r="I138" s="29"/>
      <c r="J138" s="29"/>
    </row>
    <row r="139" spans="7:10" x14ac:dyDescent="0.2">
      <c r="G139" s="29"/>
      <c r="H139" s="29"/>
      <c r="I139" s="29"/>
      <c r="J139" s="29"/>
    </row>
    <row r="140" spans="7:10" x14ac:dyDescent="0.2">
      <c r="G140" s="29"/>
      <c r="H140" s="29"/>
      <c r="I140" s="29"/>
      <c r="J140" s="29"/>
    </row>
    <row r="141" spans="7:10" x14ac:dyDescent="0.2">
      <c r="G141" s="29"/>
      <c r="H141" s="29"/>
      <c r="I141" s="29"/>
      <c r="J141" s="29"/>
    </row>
    <row r="142" spans="7:10" x14ac:dyDescent="0.2">
      <c r="G142" s="29"/>
      <c r="H142" s="29"/>
      <c r="I142" s="29"/>
      <c r="J142" s="29"/>
    </row>
    <row r="143" spans="7:10" x14ac:dyDescent="0.2">
      <c r="G143" s="29"/>
      <c r="H143" s="29"/>
      <c r="I143" s="29"/>
      <c r="J143" s="29"/>
    </row>
    <row r="144" spans="7:10" x14ac:dyDescent="0.2">
      <c r="G144" s="29"/>
      <c r="H144" s="29"/>
      <c r="I144" s="29"/>
      <c r="J144" s="29"/>
    </row>
    <row r="145" spans="7:10" x14ac:dyDescent="0.2">
      <c r="G145" s="29"/>
      <c r="H145" s="29"/>
      <c r="I145" s="29"/>
      <c r="J145" s="29"/>
    </row>
    <row r="146" spans="7:10" x14ac:dyDescent="0.2">
      <c r="G146" s="29"/>
      <c r="H146" s="29"/>
      <c r="I146" s="29"/>
      <c r="J146" s="29"/>
    </row>
    <row r="147" spans="7:10" x14ac:dyDescent="0.2">
      <c r="G147" s="29"/>
      <c r="H147" s="29"/>
      <c r="I147" s="29"/>
      <c r="J147" s="29"/>
    </row>
    <row r="148" spans="7:10" x14ac:dyDescent="0.2">
      <c r="G148" s="29"/>
      <c r="H148" s="29"/>
      <c r="I148" s="29"/>
      <c r="J148" s="29"/>
    </row>
    <row r="149" spans="7:10" x14ac:dyDescent="0.2">
      <c r="G149" s="29"/>
      <c r="H149" s="29"/>
      <c r="I149" s="29"/>
      <c r="J149" s="29"/>
    </row>
    <row r="150" spans="7:10" x14ac:dyDescent="0.2">
      <c r="G150" s="29"/>
      <c r="H150" s="29"/>
      <c r="I150" s="29"/>
      <c r="J150" s="29"/>
    </row>
    <row r="151" spans="7:10" x14ac:dyDescent="0.2">
      <c r="G151" s="29"/>
      <c r="H151" s="29"/>
      <c r="I151" s="29"/>
      <c r="J151" s="29"/>
    </row>
    <row r="152" spans="7:10" x14ac:dyDescent="0.2">
      <c r="G152" s="29"/>
      <c r="H152" s="29"/>
      <c r="I152" s="29"/>
      <c r="J152" s="29"/>
    </row>
    <row r="153" spans="7:10" x14ac:dyDescent="0.2">
      <c r="G153" s="29"/>
      <c r="H153" s="29"/>
      <c r="I153" s="29"/>
      <c r="J153" s="29"/>
    </row>
    <row r="154" spans="7:10" x14ac:dyDescent="0.2">
      <c r="G154" s="29"/>
      <c r="H154" s="29"/>
      <c r="I154" s="29"/>
      <c r="J154" s="29"/>
    </row>
    <row r="155" spans="7:10" x14ac:dyDescent="0.2">
      <c r="G155" s="29"/>
      <c r="H155" s="29"/>
      <c r="I155" s="29"/>
      <c r="J155" s="29"/>
    </row>
    <row r="156" spans="7:10" x14ac:dyDescent="0.2">
      <c r="G156" s="29"/>
      <c r="H156" s="29"/>
      <c r="I156" s="29"/>
      <c r="J156" s="29"/>
    </row>
    <row r="157" spans="7:10" x14ac:dyDescent="0.2">
      <c r="G157" s="29"/>
      <c r="H157" s="29"/>
      <c r="I157" s="29"/>
      <c r="J157" s="29"/>
    </row>
    <row r="158" spans="7:10" x14ac:dyDescent="0.2">
      <c r="G158" s="29"/>
      <c r="H158" s="29"/>
      <c r="I158" s="29"/>
      <c r="J158" s="29"/>
    </row>
    <row r="159" spans="7:10" x14ac:dyDescent="0.2">
      <c r="G159" s="29"/>
      <c r="H159" s="29"/>
      <c r="I159" s="29"/>
      <c r="J159" s="29"/>
    </row>
    <row r="160" spans="7:10" x14ac:dyDescent="0.2">
      <c r="G160" s="29"/>
      <c r="H160" s="29"/>
      <c r="I160" s="29"/>
      <c r="J160" s="29"/>
    </row>
    <row r="161" spans="7:10" x14ac:dyDescent="0.2">
      <c r="G161" s="29"/>
      <c r="H161" s="29"/>
      <c r="I161" s="29"/>
      <c r="J161" s="29"/>
    </row>
    <row r="162" spans="7:10" x14ac:dyDescent="0.2">
      <c r="G162" s="29"/>
      <c r="H162" s="29"/>
      <c r="I162" s="29"/>
      <c r="J162" s="29"/>
    </row>
    <row r="163" spans="7:10" x14ac:dyDescent="0.2">
      <c r="G163" s="29"/>
      <c r="H163" s="29"/>
      <c r="I163" s="29"/>
      <c r="J163" s="29"/>
    </row>
    <row r="164" spans="7:10" x14ac:dyDescent="0.2">
      <c r="G164" s="29"/>
      <c r="H164" s="29"/>
      <c r="I164" s="29"/>
      <c r="J164" s="29"/>
    </row>
    <row r="165" spans="7:10" x14ac:dyDescent="0.2">
      <c r="G165" s="29"/>
      <c r="H165" s="29"/>
      <c r="I165" s="29"/>
      <c r="J165" s="29"/>
    </row>
    <row r="166" spans="7:10" x14ac:dyDescent="0.2">
      <c r="G166" s="29"/>
      <c r="H166" s="29"/>
      <c r="I166" s="29"/>
      <c r="J166" s="29"/>
    </row>
    <row r="167" spans="7:10" x14ac:dyDescent="0.2">
      <c r="G167" s="29"/>
      <c r="H167" s="29"/>
      <c r="I167" s="29"/>
      <c r="J167" s="29"/>
    </row>
    <row r="168" spans="7:10" x14ac:dyDescent="0.2">
      <c r="G168" s="29"/>
      <c r="H168" s="29"/>
      <c r="I168" s="29"/>
      <c r="J168" s="29"/>
    </row>
    <row r="169" spans="7:10" x14ac:dyDescent="0.2">
      <c r="G169" s="29"/>
      <c r="H169" s="29"/>
      <c r="I169" s="29"/>
      <c r="J169" s="29"/>
    </row>
    <row r="170" spans="7:10" x14ac:dyDescent="0.2">
      <c r="G170" s="29"/>
      <c r="H170" s="29"/>
      <c r="I170" s="29"/>
      <c r="J170" s="29"/>
    </row>
    <row r="171" spans="7:10" x14ac:dyDescent="0.2">
      <c r="G171" s="29"/>
      <c r="H171" s="29"/>
      <c r="I171" s="29"/>
      <c r="J171" s="29"/>
    </row>
    <row r="172" spans="7:10" x14ac:dyDescent="0.2">
      <c r="G172" s="29"/>
      <c r="H172" s="29"/>
      <c r="I172" s="29"/>
      <c r="J172" s="29"/>
    </row>
    <row r="173" spans="7:10" x14ac:dyDescent="0.2">
      <c r="G173" s="29"/>
      <c r="H173" s="29"/>
      <c r="I173" s="29"/>
      <c r="J173" s="29"/>
    </row>
    <row r="174" spans="7:10" x14ac:dyDescent="0.2">
      <c r="G174" s="29"/>
      <c r="H174" s="29"/>
      <c r="I174" s="29"/>
      <c r="J174" s="29"/>
    </row>
    <row r="175" spans="7:10" x14ac:dyDescent="0.2">
      <c r="G175" s="29"/>
      <c r="H175" s="29"/>
      <c r="I175" s="29"/>
      <c r="J175" s="29"/>
    </row>
    <row r="176" spans="7:10" x14ac:dyDescent="0.2">
      <c r="G176" s="29"/>
      <c r="H176" s="29"/>
      <c r="I176" s="29"/>
      <c r="J176" s="29"/>
    </row>
    <row r="177" spans="7:10" x14ac:dyDescent="0.2">
      <c r="G177" s="29"/>
      <c r="H177" s="29"/>
      <c r="I177" s="29"/>
      <c r="J177" s="29"/>
    </row>
    <row r="178" spans="7:10" x14ac:dyDescent="0.2">
      <c r="G178" s="29"/>
      <c r="H178" s="29"/>
      <c r="I178" s="29"/>
      <c r="J178" s="29"/>
    </row>
    <row r="179" spans="7:10" x14ac:dyDescent="0.2">
      <c r="G179" s="29"/>
      <c r="H179" s="29"/>
      <c r="I179" s="29"/>
      <c r="J179" s="29"/>
    </row>
    <row r="180" spans="7:10" x14ac:dyDescent="0.2">
      <c r="G180" s="29"/>
      <c r="H180" s="29"/>
      <c r="I180" s="29"/>
      <c r="J180" s="29"/>
    </row>
    <row r="181" spans="7:10" x14ac:dyDescent="0.2">
      <c r="G181" s="29"/>
      <c r="H181" s="29"/>
      <c r="I181" s="29"/>
      <c r="J181" s="29"/>
    </row>
  </sheetData>
  <sheetProtection formatCells="0" formatColumns="0" formatRows="0" insertColumns="0" insertRows="0" insertHyperlinks="0" deleteColumns="0" deleteRows="0" sort="0" autoFilter="0" pivotTables="0"/>
  <mergeCells count="6">
    <mergeCell ref="F2:F5"/>
    <mergeCell ref="A2:A5"/>
    <mergeCell ref="B2:B5"/>
    <mergeCell ref="C2:C5"/>
    <mergeCell ref="D2:D5"/>
    <mergeCell ref="E2:E5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colBreaks count="1" manualBreakCount="1">
    <brk id="4" max="19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5C71-D05B-4DB9-9CC2-1CD4FC1EE3A2}">
  <sheetPr codeName="Foglio9">
    <pageSetUpPr fitToPage="1"/>
  </sheetPr>
  <dimension ref="A1:J124"/>
  <sheetViews>
    <sheetView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8" sqref="F8:L58"/>
    </sheetView>
  </sheetViews>
  <sheetFormatPr defaultColWidth="8.85546875" defaultRowHeight="12.75" x14ac:dyDescent="0.2"/>
  <cols>
    <col min="1" max="1" width="21.7109375" customWidth="1"/>
    <col min="2" max="2" width="30.85546875" customWidth="1"/>
    <col min="3" max="3" width="50.140625" customWidth="1"/>
    <col min="4" max="4" width="21" customWidth="1"/>
    <col min="5" max="5" width="19.5703125" customWidth="1"/>
    <col min="6" max="6" width="21.85546875" customWidth="1"/>
    <col min="7" max="7" width="15.7109375" customWidth="1"/>
    <col min="8" max="8" width="30.42578125" customWidth="1"/>
    <col min="9" max="9" width="39.85546875" customWidth="1"/>
    <col min="10" max="10" width="17.28515625" customWidth="1"/>
    <col min="11" max="11" width="17.42578125" customWidth="1"/>
  </cols>
  <sheetData>
    <row r="1" spans="1:10" ht="65.25" customHeight="1" x14ac:dyDescent="0.2">
      <c r="A1" s="12" t="s">
        <v>11</v>
      </c>
      <c r="B1" s="12" t="s">
        <v>31</v>
      </c>
      <c r="C1" s="12" t="s">
        <v>12</v>
      </c>
      <c r="D1" s="12" t="s">
        <v>13</v>
      </c>
      <c r="E1" s="12" t="s">
        <v>29</v>
      </c>
      <c r="F1" s="12" t="s">
        <v>30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20.100000000000001" customHeight="1" x14ac:dyDescent="0.2">
      <c r="A2" s="123">
        <v>3</v>
      </c>
      <c r="B2" s="132" t="s">
        <v>63</v>
      </c>
      <c r="C2" s="122" t="s">
        <v>2</v>
      </c>
      <c r="D2" s="123" t="s">
        <v>14</v>
      </c>
      <c r="E2" s="118">
        <v>9512</v>
      </c>
      <c r="F2" s="125">
        <v>3899920</v>
      </c>
      <c r="G2" s="5">
        <v>1</v>
      </c>
      <c r="H2" s="11" t="s">
        <v>42</v>
      </c>
      <c r="I2" s="5" t="s">
        <v>712</v>
      </c>
      <c r="J2" s="6">
        <v>309</v>
      </c>
    </row>
    <row r="3" spans="1:10" ht="20.100000000000001" customHeight="1" x14ac:dyDescent="0.2">
      <c r="A3" s="123"/>
      <c r="B3" s="133"/>
      <c r="C3" s="122"/>
      <c r="D3" s="123"/>
      <c r="E3" s="120"/>
      <c r="F3" s="125"/>
      <c r="G3" s="5">
        <v>2</v>
      </c>
      <c r="H3" s="11" t="s">
        <v>43</v>
      </c>
      <c r="I3" s="5" t="s">
        <v>826</v>
      </c>
      <c r="J3" s="9">
        <v>380</v>
      </c>
    </row>
    <row r="4" spans="1:10" ht="20.100000000000001" customHeight="1" x14ac:dyDescent="0.2">
      <c r="A4" s="123"/>
      <c r="B4" s="134"/>
      <c r="C4" s="122"/>
      <c r="D4" s="123"/>
      <c r="E4" s="119"/>
      <c r="F4" s="125"/>
      <c r="G4" s="5">
        <v>3</v>
      </c>
      <c r="H4" s="11" t="s">
        <v>44</v>
      </c>
      <c r="I4" s="5" t="s">
        <v>865</v>
      </c>
      <c r="J4" s="9">
        <v>365</v>
      </c>
    </row>
    <row r="7" spans="1:10" ht="13.5" thickBot="1" x14ac:dyDescent="0.25"/>
    <row r="8" spans="1:10" x14ac:dyDescent="0.2">
      <c r="A8" s="113" t="s">
        <v>34</v>
      </c>
      <c r="B8" s="114"/>
      <c r="C8" s="27" t="s">
        <v>87</v>
      </c>
      <c r="D8" s="27" t="s">
        <v>88</v>
      </c>
      <c r="E8" s="17" t="s">
        <v>89</v>
      </c>
    </row>
    <row r="9" spans="1:10" ht="15" x14ac:dyDescent="0.25">
      <c r="A9" s="161" t="s">
        <v>712</v>
      </c>
      <c r="B9" s="161"/>
      <c r="C9" s="35" t="s">
        <v>713</v>
      </c>
      <c r="D9" s="36" t="s">
        <v>714</v>
      </c>
      <c r="E9" s="36" t="s">
        <v>715</v>
      </c>
    </row>
    <row r="10" spans="1:10" ht="15" x14ac:dyDescent="0.25">
      <c r="A10" s="161"/>
      <c r="B10" s="161"/>
      <c r="C10" s="35" t="s">
        <v>716</v>
      </c>
      <c r="D10" s="36" t="s">
        <v>714</v>
      </c>
      <c r="E10" s="36" t="s">
        <v>717</v>
      </c>
    </row>
    <row r="11" spans="1:10" ht="15" x14ac:dyDescent="0.25">
      <c r="A11" s="161"/>
      <c r="B11" s="161"/>
      <c r="C11" s="35" t="s">
        <v>718</v>
      </c>
      <c r="D11" s="36" t="s">
        <v>714</v>
      </c>
      <c r="E11" s="36" t="s">
        <v>719</v>
      </c>
    </row>
    <row r="12" spans="1:10" ht="15" x14ac:dyDescent="0.25">
      <c r="A12" s="161"/>
      <c r="B12" s="161"/>
      <c r="C12" s="35" t="s">
        <v>720</v>
      </c>
      <c r="D12" s="36" t="s">
        <v>714</v>
      </c>
      <c r="E12" s="36" t="s">
        <v>721</v>
      </c>
    </row>
    <row r="13" spans="1:10" ht="15" x14ac:dyDescent="0.25">
      <c r="A13" s="161"/>
      <c r="B13" s="161"/>
      <c r="C13" s="35" t="s">
        <v>722</v>
      </c>
      <c r="D13" s="36" t="s">
        <v>714</v>
      </c>
      <c r="E13" s="36" t="s">
        <v>723</v>
      </c>
    </row>
    <row r="14" spans="1:10" ht="15" x14ac:dyDescent="0.25">
      <c r="A14" s="161"/>
      <c r="B14" s="161"/>
      <c r="C14" s="35" t="s">
        <v>724</v>
      </c>
      <c r="D14" s="36" t="s">
        <v>714</v>
      </c>
      <c r="E14" s="36" t="s">
        <v>725</v>
      </c>
    </row>
    <row r="15" spans="1:10" ht="15" x14ac:dyDescent="0.25">
      <c r="A15" s="161"/>
      <c r="B15" s="161"/>
      <c r="C15" s="35" t="s">
        <v>726</v>
      </c>
      <c r="D15" s="36" t="s">
        <v>714</v>
      </c>
      <c r="E15" s="36" t="s">
        <v>727</v>
      </c>
    </row>
    <row r="16" spans="1:10" ht="15" x14ac:dyDescent="0.25">
      <c r="A16" s="161"/>
      <c r="B16" s="161"/>
      <c r="C16" s="35" t="s">
        <v>728</v>
      </c>
      <c r="D16" s="36" t="s">
        <v>714</v>
      </c>
      <c r="E16" s="36" t="s">
        <v>729</v>
      </c>
    </row>
    <row r="17" spans="1:5" ht="15" x14ac:dyDescent="0.25">
      <c r="A17" s="161"/>
      <c r="B17" s="161"/>
      <c r="C17" s="35" t="s">
        <v>730</v>
      </c>
      <c r="D17" s="36" t="s">
        <v>714</v>
      </c>
      <c r="E17" s="36" t="s">
        <v>731</v>
      </c>
    </row>
    <row r="18" spans="1:5" ht="15" x14ac:dyDescent="0.25">
      <c r="A18" s="161"/>
      <c r="B18" s="161"/>
      <c r="C18" s="35" t="s">
        <v>732</v>
      </c>
      <c r="D18" s="36" t="s">
        <v>714</v>
      </c>
      <c r="E18" s="36" t="s">
        <v>733</v>
      </c>
    </row>
    <row r="19" spans="1:5" ht="15" x14ac:dyDescent="0.25">
      <c r="A19" s="161"/>
      <c r="B19" s="161"/>
      <c r="C19" s="35" t="s">
        <v>734</v>
      </c>
      <c r="D19" s="36" t="s">
        <v>714</v>
      </c>
      <c r="E19" s="36" t="s">
        <v>735</v>
      </c>
    </row>
    <row r="20" spans="1:5" ht="15" x14ac:dyDescent="0.25">
      <c r="A20" s="161"/>
      <c r="B20" s="161"/>
      <c r="C20" s="35" t="s">
        <v>736</v>
      </c>
      <c r="D20" s="36" t="s">
        <v>714</v>
      </c>
      <c r="E20" s="36" t="s">
        <v>737</v>
      </c>
    </row>
    <row r="21" spans="1:5" ht="15" x14ac:dyDescent="0.25">
      <c r="A21" s="161"/>
      <c r="B21" s="161"/>
      <c r="C21" s="35" t="s">
        <v>738</v>
      </c>
      <c r="D21" s="36" t="s">
        <v>714</v>
      </c>
      <c r="E21" s="36" t="s">
        <v>739</v>
      </c>
    </row>
    <row r="22" spans="1:5" ht="15" x14ac:dyDescent="0.25">
      <c r="A22" s="161"/>
      <c r="B22" s="161"/>
      <c r="C22" s="35" t="s">
        <v>740</v>
      </c>
      <c r="D22" s="36" t="s">
        <v>714</v>
      </c>
      <c r="E22" s="36" t="s">
        <v>741</v>
      </c>
    </row>
    <row r="23" spans="1:5" ht="15" x14ac:dyDescent="0.25">
      <c r="A23" s="161"/>
      <c r="B23" s="161"/>
      <c r="C23" s="35" t="s">
        <v>742</v>
      </c>
      <c r="D23" s="36" t="s">
        <v>714</v>
      </c>
      <c r="E23" s="36" t="s">
        <v>743</v>
      </c>
    </row>
    <row r="24" spans="1:5" ht="15" x14ac:dyDescent="0.25">
      <c r="A24" s="161"/>
      <c r="B24" s="161"/>
      <c r="C24" s="35" t="s">
        <v>744</v>
      </c>
      <c r="D24" s="36" t="s">
        <v>714</v>
      </c>
      <c r="E24" s="36" t="s">
        <v>745</v>
      </c>
    </row>
    <row r="25" spans="1:5" ht="15" x14ac:dyDescent="0.25">
      <c r="A25" s="161"/>
      <c r="B25" s="161"/>
      <c r="C25" s="35" t="s">
        <v>746</v>
      </c>
      <c r="D25" s="36" t="s">
        <v>714</v>
      </c>
      <c r="E25" s="36" t="s">
        <v>747</v>
      </c>
    </row>
    <row r="26" spans="1:5" ht="15" x14ac:dyDescent="0.25">
      <c r="A26" s="161"/>
      <c r="B26" s="161"/>
      <c r="C26" s="35" t="s">
        <v>748</v>
      </c>
      <c r="D26" s="36" t="s">
        <v>714</v>
      </c>
      <c r="E26" s="36" t="s">
        <v>749</v>
      </c>
    </row>
    <row r="27" spans="1:5" ht="15" x14ac:dyDescent="0.25">
      <c r="A27" s="161"/>
      <c r="B27" s="161"/>
      <c r="C27" s="35" t="s">
        <v>750</v>
      </c>
      <c r="D27" s="36" t="s">
        <v>714</v>
      </c>
      <c r="E27" s="36" t="s">
        <v>751</v>
      </c>
    </row>
    <row r="28" spans="1:5" ht="15" x14ac:dyDescent="0.25">
      <c r="A28" s="161"/>
      <c r="B28" s="161"/>
      <c r="C28" s="35" t="s">
        <v>752</v>
      </c>
      <c r="D28" s="36" t="s">
        <v>714</v>
      </c>
      <c r="E28" s="36" t="s">
        <v>753</v>
      </c>
    </row>
    <row r="29" spans="1:5" ht="15" x14ac:dyDescent="0.25">
      <c r="A29" s="161"/>
      <c r="B29" s="161"/>
      <c r="C29" s="35" t="s">
        <v>754</v>
      </c>
      <c r="D29" s="36" t="s">
        <v>714</v>
      </c>
      <c r="E29" s="36" t="s">
        <v>755</v>
      </c>
    </row>
    <row r="30" spans="1:5" ht="15" x14ac:dyDescent="0.25">
      <c r="A30" s="161"/>
      <c r="B30" s="161"/>
      <c r="C30" s="35" t="s">
        <v>756</v>
      </c>
      <c r="D30" s="36" t="s">
        <v>714</v>
      </c>
      <c r="E30" s="36" t="s">
        <v>757</v>
      </c>
    </row>
    <row r="31" spans="1:5" ht="15" x14ac:dyDescent="0.25">
      <c r="A31" s="161"/>
      <c r="B31" s="161"/>
      <c r="C31" s="35" t="s">
        <v>758</v>
      </c>
      <c r="D31" s="36" t="s">
        <v>714</v>
      </c>
      <c r="E31" s="36" t="s">
        <v>759</v>
      </c>
    </row>
    <row r="32" spans="1:5" ht="15" x14ac:dyDescent="0.25">
      <c r="A32" s="161"/>
      <c r="B32" s="161"/>
      <c r="C32" s="35" t="s">
        <v>760</v>
      </c>
      <c r="D32" s="36" t="s">
        <v>714</v>
      </c>
      <c r="E32" s="36" t="s">
        <v>761</v>
      </c>
    </row>
    <row r="33" spans="1:5" ht="15" x14ac:dyDescent="0.25">
      <c r="A33" s="161"/>
      <c r="B33" s="161"/>
      <c r="C33" s="35" t="s">
        <v>762</v>
      </c>
      <c r="D33" s="36" t="s">
        <v>714</v>
      </c>
      <c r="E33" s="36" t="s">
        <v>763</v>
      </c>
    </row>
    <row r="34" spans="1:5" ht="15" x14ac:dyDescent="0.25">
      <c r="A34" s="161"/>
      <c r="B34" s="161"/>
      <c r="C34" s="35" t="s">
        <v>764</v>
      </c>
      <c r="D34" s="36" t="s">
        <v>714</v>
      </c>
      <c r="E34" s="36" t="s">
        <v>765</v>
      </c>
    </row>
    <row r="35" spans="1:5" ht="15" x14ac:dyDescent="0.25">
      <c r="A35" s="161"/>
      <c r="B35" s="161"/>
      <c r="C35" s="35" t="s">
        <v>766</v>
      </c>
      <c r="D35" s="36" t="s">
        <v>714</v>
      </c>
      <c r="E35" s="36" t="s">
        <v>767</v>
      </c>
    </row>
    <row r="36" spans="1:5" ht="15" x14ac:dyDescent="0.25">
      <c r="A36" s="161"/>
      <c r="B36" s="161"/>
      <c r="C36" s="35" t="s">
        <v>768</v>
      </c>
      <c r="D36" s="36" t="s">
        <v>714</v>
      </c>
      <c r="E36" s="36" t="s">
        <v>769</v>
      </c>
    </row>
    <row r="37" spans="1:5" ht="15" x14ac:dyDescent="0.25">
      <c r="A37" s="161"/>
      <c r="B37" s="161"/>
      <c r="C37" s="35" t="s">
        <v>770</v>
      </c>
      <c r="D37" s="36" t="s">
        <v>714</v>
      </c>
      <c r="E37" s="36" t="s">
        <v>771</v>
      </c>
    </row>
    <row r="38" spans="1:5" ht="15" x14ac:dyDescent="0.25">
      <c r="A38" s="161"/>
      <c r="B38" s="161"/>
      <c r="C38" s="35" t="s">
        <v>772</v>
      </c>
      <c r="D38" s="36" t="s">
        <v>714</v>
      </c>
      <c r="E38" s="36" t="s">
        <v>773</v>
      </c>
    </row>
    <row r="39" spans="1:5" ht="15" x14ac:dyDescent="0.25">
      <c r="A39" s="161"/>
      <c r="B39" s="161"/>
      <c r="C39" s="35" t="s">
        <v>774</v>
      </c>
      <c r="D39" s="36" t="s">
        <v>714</v>
      </c>
      <c r="E39" s="36" t="s">
        <v>775</v>
      </c>
    </row>
    <row r="40" spans="1:5" ht="15" x14ac:dyDescent="0.25">
      <c r="A40" s="161"/>
      <c r="B40" s="161"/>
      <c r="C40" s="35" t="s">
        <v>776</v>
      </c>
      <c r="D40" s="36" t="s">
        <v>714</v>
      </c>
      <c r="E40" s="36" t="s">
        <v>777</v>
      </c>
    </row>
    <row r="41" spans="1:5" ht="15" x14ac:dyDescent="0.25">
      <c r="A41" s="161"/>
      <c r="B41" s="161"/>
      <c r="C41" s="35" t="s">
        <v>778</v>
      </c>
      <c r="D41" s="36" t="s">
        <v>714</v>
      </c>
      <c r="E41" s="36" t="s">
        <v>779</v>
      </c>
    </row>
    <row r="42" spans="1:5" ht="15" x14ac:dyDescent="0.25">
      <c r="A42" s="161"/>
      <c r="B42" s="161"/>
      <c r="C42" s="35" t="s">
        <v>780</v>
      </c>
      <c r="D42" s="36" t="s">
        <v>714</v>
      </c>
      <c r="E42" s="36" t="s">
        <v>781</v>
      </c>
    </row>
    <row r="43" spans="1:5" ht="15" x14ac:dyDescent="0.25">
      <c r="A43" s="161"/>
      <c r="B43" s="161"/>
      <c r="C43" s="35" t="s">
        <v>782</v>
      </c>
      <c r="D43" s="36" t="s">
        <v>714</v>
      </c>
      <c r="E43" s="36" t="s">
        <v>783</v>
      </c>
    </row>
    <row r="44" spans="1:5" ht="15" x14ac:dyDescent="0.25">
      <c r="A44" s="161"/>
      <c r="B44" s="161"/>
      <c r="C44" s="35" t="s">
        <v>784</v>
      </c>
      <c r="D44" s="36" t="s">
        <v>714</v>
      </c>
      <c r="E44" s="36" t="s">
        <v>785</v>
      </c>
    </row>
    <row r="45" spans="1:5" ht="15" x14ac:dyDescent="0.25">
      <c r="A45" s="161"/>
      <c r="B45" s="161"/>
      <c r="C45" s="35" t="s">
        <v>786</v>
      </c>
      <c r="D45" s="36" t="s">
        <v>714</v>
      </c>
      <c r="E45" s="36" t="s">
        <v>787</v>
      </c>
    </row>
    <row r="46" spans="1:5" ht="15" x14ac:dyDescent="0.25">
      <c r="A46" s="161"/>
      <c r="B46" s="161"/>
      <c r="C46" s="35" t="s">
        <v>788</v>
      </c>
      <c r="D46" s="36" t="s">
        <v>714</v>
      </c>
      <c r="E46" s="36" t="s">
        <v>789</v>
      </c>
    </row>
    <row r="47" spans="1:5" ht="15" x14ac:dyDescent="0.25">
      <c r="A47" s="161"/>
      <c r="B47" s="161"/>
      <c r="C47" s="35" t="s">
        <v>790</v>
      </c>
      <c r="D47" s="36" t="s">
        <v>714</v>
      </c>
      <c r="E47" s="36" t="s">
        <v>791</v>
      </c>
    </row>
    <row r="48" spans="1:5" ht="15" x14ac:dyDescent="0.25">
      <c r="A48" s="161"/>
      <c r="B48" s="161"/>
      <c r="C48" s="35" t="s">
        <v>792</v>
      </c>
      <c r="D48" s="36" t="s">
        <v>714</v>
      </c>
      <c r="E48" s="36" t="s">
        <v>793</v>
      </c>
    </row>
    <row r="49" spans="1:5" ht="15" x14ac:dyDescent="0.25">
      <c r="A49" s="161"/>
      <c r="B49" s="161"/>
      <c r="C49" s="35" t="s">
        <v>794</v>
      </c>
      <c r="D49" s="36" t="s">
        <v>714</v>
      </c>
      <c r="E49" s="36" t="s">
        <v>795</v>
      </c>
    </row>
    <row r="50" spans="1:5" ht="15" x14ac:dyDescent="0.25">
      <c r="A50" s="161"/>
      <c r="B50" s="161"/>
      <c r="C50" s="35" t="s">
        <v>796</v>
      </c>
      <c r="D50" s="36" t="s">
        <v>714</v>
      </c>
      <c r="E50" s="36" t="s">
        <v>797</v>
      </c>
    </row>
    <row r="51" spans="1:5" ht="15" x14ac:dyDescent="0.25">
      <c r="A51" s="161"/>
      <c r="B51" s="161"/>
      <c r="C51" s="35" t="s">
        <v>798</v>
      </c>
      <c r="D51" s="36" t="s">
        <v>714</v>
      </c>
      <c r="E51" s="36" t="s">
        <v>799</v>
      </c>
    </row>
    <row r="52" spans="1:5" ht="15" x14ac:dyDescent="0.25">
      <c r="A52" s="161"/>
      <c r="B52" s="161"/>
      <c r="C52" s="35" t="s">
        <v>800</v>
      </c>
      <c r="D52" s="36" t="s">
        <v>714</v>
      </c>
      <c r="E52" s="36" t="s">
        <v>801</v>
      </c>
    </row>
    <row r="53" spans="1:5" ht="15" x14ac:dyDescent="0.25">
      <c r="A53" s="161"/>
      <c r="B53" s="161"/>
      <c r="C53" s="35" t="s">
        <v>802</v>
      </c>
      <c r="D53" s="36" t="s">
        <v>714</v>
      </c>
      <c r="E53" s="36" t="s">
        <v>803</v>
      </c>
    </row>
    <row r="54" spans="1:5" ht="15" x14ac:dyDescent="0.25">
      <c r="A54" s="161"/>
      <c r="B54" s="161"/>
      <c r="C54" s="35" t="s">
        <v>804</v>
      </c>
      <c r="D54" s="36" t="s">
        <v>714</v>
      </c>
      <c r="E54" s="36" t="s">
        <v>805</v>
      </c>
    </row>
    <row r="55" spans="1:5" ht="15" x14ac:dyDescent="0.25">
      <c r="A55" s="161"/>
      <c r="B55" s="161"/>
      <c r="C55" s="35" t="s">
        <v>806</v>
      </c>
      <c r="D55" s="36" t="s">
        <v>714</v>
      </c>
      <c r="E55" s="36" t="s">
        <v>807</v>
      </c>
    </row>
    <row r="56" spans="1:5" ht="15" x14ac:dyDescent="0.25">
      <c r="A56" s="161"/>
      <c r="B56" s="161"/>
      <c r="C56" s="35" t="s">
        <v>808</v>
      </c>
      <c r="D56" s="36" t="s">
        <v>714</v>
      </c>
      <c r="E56" s="36" t="s">
        <v>809</v>
      </c>
    </row>
    <row r="57" spans="1:5" ht="15" x14ac:dyDescent="0.25">
      <c r="A57" s="161"/>
      <c r="B57" s="161"/>
      <c r="C57" s="35" t="s">
        <v>810</v>
      </c>
      <c r="D57" s="36" t="s">
        <v>714</v>
      </c>
      <c r="E57" s="36" t="s">
        <v>811</v>
      </c>
    </row>
    <row r="58" spans="1:5" ht="15" x14ac:dyDescent="0.25">
      <c r="A58" s="161"/>
      <c r="B58" s="161"/>
      <c r="C58" s="35" t="s">
        <v>812</v>
      </c>
      <c r="D58" s="36" t="s">
        <v>714</v>
      </c>
      <c r="E58" s="36" t="s">
        <v>813</v>
      </c>
    </row>
    <row r="59" spans="1:5" ht="15" x14ac:dyDescent="0.25">
      <c r="A59" s="161"/>
      <c r="B59" s="161"/>
      <c r="C59" s="35" t="s">
        <v>814</v>
      </c>
      <c r="D59" s="36" t="s">
        <v>714</v>
      </c>
      <c r="E59" s="36" t="s">
        <v>815</v>
      </c>
    </row>
    <row r="60" spans="1:5" ht="15" x14ac:dyDescent="0.25">
      <c r="A60" s="161"/>
      <c r="B60" s="161"/>
      <c r="C60" s="35" t="s">
        <v>816</v>
      </c>
      <c r="D60" s="36" t="s">
        <v>714</v>
      </c>
      <c r="E60" s="36" t="s">
        <v>817</v>
      </c>
    </row>
    <row r="61" spans="1:5" ht="15" x14ac:dyDescent="0.25">
      <c r="A61" s="161"/>
      <c r="B61" s="161"/>
      <c r="C61" s="35" t="s">
        <v>818</v>
      </c>
      <c r="D61" s="36" t="s">
        <v>714</v>
      </c>
      <c r="E61" s="36" t="s">
        <v>819</v>
      </c>
    </row>
    <row r="62" spans="1:5" ht="15" x14ac:dyDescent="0.25">
      <c r="A62" s="161"/>
      <c r="B62" s="161"/>
      <c r="C62" s="35" t="s">
        <v>820</v>
      </c>
      <c r="D62" s="36" t="s">
        <v>714</v>
      </c>
      <c r="E62" s="36" t="s">
        <v>821</v>
      </c>
    </row>
    <row r="63" spans="1:5" ht="15" x14ac:dyDescent="0.25">
      <c r="A63" s="161"/>
      <c r="B63" s="161"/>
      <c r="C63" s="35" t="s">
        <v>822</v>
      </c>
      <c r="D63" s="36" t="s">
        <v>714</v>
      </c>
      <c r="E63" s="36" t="s">
        <v>823</v>
      </c>
    </row>
    <row r="64" spans="1:5" ht="15" x14ac:dyDescent="0.25">
      <c r="A64" s="161"/>
      <c r="B64" s="161"/>
      <c r="C64" s="35" t="s">
        <v>824</v>
      </c>
      <c r="D64" s="36" t="s">
        <v>714</v>
      </c>
      <c r="E64" s="36" t="s">
        <v>825</v>
      </c>
    </row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  <row r="103" ht="13.15" customHeight="1" x14ac:dyDescent="0.2"/>
    <row r="104" ht="13.15" customHeight="1" x14ac:dyDescent="0.2"/>
    <row r="105" ht="13.15" customHeight="1" x14ac:dyDescent="0.2"/>
    <row r="106" ht="13.15" customHeight="1" x14ac:dyDescent="0.2"/>
    <row r="107" ht="13.15" customHeight="1" x14ac:dyDescent="0.2"/>
    <row r="108" ht="13.15" customHeight="1" x14ac:dyDescent="0.2"/>
    <row r="109" ht="13.15" customHeight="1" x14ac:dyDescent="0.2"/>
    <row r="110" ht="13.15" customHeight="1" x14ac:dyDescent="0.2"/>
    <row r="111" ht="13.15" customHeight="1" x14ac:dyDescent="0.2"/>
    <row r="112" ht="13.15" customHeight="1" x14ac:dyDescent="0.2"/>
    <row r="113" ht="13.15" customHeight="1" x14ac:dyDescent="0.2"/>
    <row r="114" ht="13.15" customHeight="1" x14ac:dyDescent="0.2"/>
    <row r="115" ht="13.15" customHeight="1" x14ac:dyDescent="0.2"/>
    <row r="116" ht="13.15" customHeight="1" x14ac:dyDescent="0.2"/>
    <row r="117" ht="13.15" customHeight="1" x14ac:dyDescent="0.2"/>
    <row r="118" ht="13.15" customHeight="1" x14ac:dyDescent="0.2"/>
    <row r="119" ht="13.15" customHeight="1" x14ac:dyDescent="0.2"/>
    <row r="120" ht="13.15" customHeight="1" x14ac:dyDescent="0.2"/>
    <row r="121" ht="13.15" customHeight="1" x14ac:dyDescent="0.2"/>
    <row r="122" ht="13.15" customHeight="1" x14ac:dyDescent="0.2"/>
    <row r="123" ht="13.15" customHeight="1" x14ac:dyDescent="0.2"/>
    <row r="124" ht="13.15" customHeight="1" x14ac:dyDescent="0.2"/>
  </sheetData>
  <sheetProtection formatCells="0" formatColumns="0" formatRows="0" insertColumns="0" insertRows="0" insertHyperlinks="0" deleteColumns="0" deleteRows="0" sort="0" autoFilter="0" pivotTables="0"/>
  <mergeCells count="8">
    <mergeCell ref="D2:D4"/>
    <mergeCell ref="E2:E4"/>
    <mergeCell ref="F2:F4"/>
    <mergeCell ref="A8:B8"/>
    <mergeCell ref="A9:B64"/>
    <mergeCell ref="A2:A4"/>
    <mergeCell ref="B2:B4"/>
    <mergeCell ref="C2:C4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colBreaks count="1" manualBreakCount="1">
    <brk id="4" max="1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69</vt:i4>
      </vt:variant>
      <vt:variant>
        <vt:lpstr>Intervalli denominati</vt:lpstr>
      </vt:variant>
      <vt:variant>
        <vt:i4>69</vt:i4>
      </vt:variant>
    </vt:vector>
  </HeadingPairs>
  <TitlesOfParts>
    <vt:vector size="138" baseType="lpstr">
      <vt:lpstr>Tabella Prodotti</vt:lpstr>
      <vt:lpstr>LOTTO 1 Abbott</vt:lpstr>
      <vt:lpstr>LOTTO 1 Medtronic</vt:lpstr>
      <vt:lpstr>LOTTO 1 CS Medical</vt:lpstr>
      <vt:lpstr>LOTTO 2 BIOTRONIK</vt:lpstr>
      <vt:lpstr>LOTTO 2 BOSTON</vt:lpstr>
      <vt:lpstr>LOTTO 2 SELEFAR</vt:lpstr>
      <vt:lpstr>LOTTO 2 EUKON</vt:lpstr>
      <vt:lpstr>LOTTO 3 B BRAUN</vt:lpstr>
      <vt:lpstr>LOTTO 3 SANITEX</vt:lpstr>
      <vt:lpstr>LOTTO 3 CID</vt:lpstr>
      <vt:lpstr>LOTTO 4 BIOTRONIK</vt:lpstr>
      <vt:lpstr>LOTTO 4 VIGLIA</vt:lpstr>
      <vt:lpstr>LOTTO 4 B BRAUN</vt:lpstr>
      <vt:lpstr>LOTTO 5 SANITEX</vt:lpstr>
      <vt:lpstr>LOTTO 5 BIOTRONIK</vt:lpstr>
      <vt:lpstr>LOTTO 6 BOSTON</vt:lpstr>
      <vt:lpstr>LOTTO 6 MC HEALTH</vt:lpstr>
      <vt:lpstr>LOTTO 7 BOSTON</vt:lpstr>
      <vt:lpstr>LOTTO 7 ABBOTT</vt:lpstr>
      <vt:lpstr>LOTTO 7 BD</vt:lpstr>
      <vt:lpstr>LOTTO 7 MEDTRONIC</vt:lpstr>
      <vt:lpstr>LOTTO 7 CS MEDICAL</vt:lpstr>
      <vt:lpstr>LOTTO 8 BD</vt:lpstr>
      <vt:lpstr>LOTTO 8 MEDTRONIC</vt:lpstr>
      <vt:lpstr>LOTTO 8 BIOTRONIK</vt:lpstr>
      <vt:lpstr>LOTTO 8CS MEDICAL</vt:lpstr>
      <vt:lpstr>LOTTO 9 BIOTRONIK</vt:lpstr>
      <vt:lpstr>LOTTO 9 SEDA</vt:lpstr>
      <vt:lpstr>LOTTO 10 ABBOTT</vt:lpstr>
      <vt:lpstr>LOTTO 10 BIOTRONIK</vt:lpstr>
      <vt:lpstr>LOTTO 10 SANITEX</vt:lpstr>
      <vt:lpstr>LOTTO 10 BOSTON</vt:lpstr>
      <vt:lpstr>LOTTO 10 COOK</vt:lpstr>
      <vt:lpstr>LOTTO 11 ABBOTT</vt:lpstr>
      <vt:lpstr>LOTTO 11 CORDIS</vt:lpstr>
      <vt:lpstr>LOTTO 11 COOK</vt:lpstr>
      <vt:lpstr>LOTTO 12</vt:lpstr>
      <vt:lpstr>LOTTO 13 AB MEDICA</vt:lpstr>
      <vt:lpstr>LOTTO 13  SANITEX</vt:lpstr>
      <vt:lpstr>LOTTO 14 WL GORE</vt:lpstr>
      <vt:lpstr>LOTTO 14 BD</vt:lpstr>
      <vt:lpstr>LOTTO 14 MERIT</vt:lpstr>
      <vt:lpstr>LOTTO 15 GETINGE</vt:lpstr>
      <vt:lpstr>LOTTO 15 WL GORE</vt:lpstr>
      <vt:lpstr>LOTTO 15 SANITEX</vt:lpstr>
      <vt:lpstr>LOTTO 16 SELEFAR</vt:lpstr>
      <vt:lpstr>LOTTO 16 CROSSMED</vt:lpstr>
      <vt:lpstr>LOTTO 17 ABBOTT</vt:lpstr>
      <vt:lpstr>LOTTO 17 BOSTON</vt:lpstr>
      <vt:lpstr>LOTTO 18 CORDIS</vt:lpstr>
      <vt:lpstr>LOTTO 18 ABBOTT</vt:lpstr>
      <vt:lpstr>LOTTO 18 MEDTRONIC</vt:lpstr>
      <vt:lpstr>LOTTO 19 COOK</vt:lpstr>
      <vt:lpstr>LOTTO 19 BOSTON</vt:lpstr>
      <vt:lpstr>LOTTO 19 CID</vt:lpstr>
      <vt:lpstr>LOTTO 20 CID </vt:lpstr>
      <vt:lpstr>LOTTO 20  CS MEDICAL</vt:lpstr>
      <vt:lpstr>LOTTO 21 BECTON DICKINSON</vt:lpstr>
      <vt:lpstr>LOTTO 21 MEDTRONIC</vt:lpstr>
      <vt:lpstr>LOTTO 21 SEDA</vt:lpstr>
      <vt:lpstr>LOTTO 22 BOSTON</vt:lpstr>
      <vt:lpstr>LOTTO 22 SEDA</vt:lpstr>
      <vt:lpstr>LOTTO 23EUKON </vt:lpstr>
      <vt:lpstr>LOTTO 23 ABBOTT</vt:lpstr>
      <vt:lpstr>LOTTO 24 SEDA</vt:lpstr>
      <vt:lpstr>LOTTO 24  BOSTON</vt:lpstr>
      <vt:lpstr>LOTTO 24 BD</vt:lpstr>
      <vt:lpstr>LOTTO 25</vt:lpstr>
      <vt:lpstr>'LOTTO 1 Abbott'!Area_stampa</vt:lpstr>
      <vt:lpstr>'LOTTO 1 CS Medical'!Area_stampa</vt:lpstr>
      <vt:lpstr>'LOTTO 1 Medtronic'!Area_stampa</vt:lpstr>
      <vt:lpstr>'LOTTO 10 ABBOTT'!Area_stampa</vt:lpstr>
      <vt:lpstr>'LOTTO 10 BIOTRONIK'!Area_stampa</vt:lpstr>
      <vt:lpstr>'LOTTO 10 BOSTON'!Area_stampa</vt:lpstr>
      <vt:lpstr>'LOTTO 10 COOK'!Area_stampa</vt:lpstr>
      <vt:lpstr>'LOTTO 10 SANITEX'!Area_stampa</vt:lpstr>
      <vt:lpstr>'LOTTO 11 ABBOTT'!Area_stampa</vt:lpstr>
      <vt:lpstr>'LOTTO 11 COOK'!Area_stampa</vt:lpstr>
      <vt:lpstr>'LOTTO 11 CORDIS'!Area_stampa</vt:lpstr>
      <vt:lpstr>'LOTTO 12'!Area_stampa</vt:lpstr>
      <vt:lpstr>'LOTTO 13  SANITEX'!Area_stampa</vt:lpstr>
      <vt:lpstr>'LOTTO 13 AB MEDICA'!Area_stampa</vt:lpstr>
      <vt:lpstr>'LOTTO 14 BD'!Area_stampa</vt:lpstr>
      <vt:lpstr>'LOTTO 14 MERIT'!Area_stampa</vt:lpstr>
      <vt:lpstr>'LOTTO 14 WL GORE'!Area_stampa</vt:lpstr>
      <vt:lpstr>'LOTTO 15 GETINGE'!Area_stampa</vt:lpstr>
      <vt:lpstr>'LOTTO 15 SANITEX'!Area_stampa</vt:lpstr>
      <vt:lpstr>'LOTTO 15 WL GORE'!Area_stampa</vt:lpstr>
      <vt:lpstr>'LOTTO 16 CROSSMED'!Area_stampa</vt:lpstr>
      <vt:lpstr>'LOTTO 16 SELEFAR'!Area_stampa</vt:lpstr>
      <vt:lpstr>'LOTTO 17 ABBOTT'!Area_stampa</vt:lpstr>
      <vt:lpstr>'LOTTO 17 BOSTON'!Area_stampa</vt:lpstr>
      <vt:lpstr>'LOTTO 18 ABBOTT'!Area_stampa</vt:lpstr>
      <vt:lpstr>'LOTTO 18 CORDIS'!Area_stampa</vt:lpstr>
      <vt:lpstr>'LOTTO 18 MEDTRONIC'!Area_stampa</vt:lpstr>
      <vt:lpstr>'LOTTO 19 BOSTON'!Area_stampa</vt:lpstr>
      <vt:lpstr>'LOTTO 19 CID'!Area_stampa</vt:lpstr>
      <vt:lpstr>'LOTTO 19 COOK'!Area_stampa</vt:lpstr>
      <vt:lpstr>'LOTTO 2 BIOTRONIK'!Area_stampa</vt:lpstr>
      <vt:lpstr>'LOTTO 2 BOSTON'!Area_stampa</vt:lpstr>
      <vt:lpstr>'LOTTO 2 EUKON'!Area_stampa</vt:lpstr>
      <vt:lpstr>'LOTTO 2 SELEFAR'!Area_stampa</vt:lpstr>
      <vt:lpstr>'LOTTO 20  CS MEDICAL'!Area_stampa</vt:lpstr>
      <vt:lpstr>'LOTTO 20 CID '!Area_stampa</vt:lpstr>
      <vt:lpstr>'LOTTO 21 BECTON DICKINSON'!Area_stampa</vt:lpstr>
      <vt:lpstr>'LOTTO 21 MEDTRONIC'!Area_stampa</vt:lpstr>
      <vt:lpstr>'LOTTO 21 SEDA'!Area_stampa</vt:lpstr>
      <vt:lpstr>'LOTTO 22 BOSTON'!Area_stampa</vt:lpstr>
      <vt:lpstr>'LOTTO 22 SEDA'!Area_stampa</vt:lpstr>
      <vt:lpstr>'LOTTO 23 ABBOTT'!Area_stampa</vt:lpstr>
      <vt:lpstr>'LOTTO 23EUKON '!Area_stampa</vt:lpstr>
      <vt:lpstr>'LOTTO 24  BOSTON'!Area_stampa</vt:lpstr>
      <vt:lpstr>'LOTTO 24 BD'!Area_stampa</vt:lpstr>
      <vt:lpstr>'LOTTO 24 SEDA'!Area_stampa</vt:lpstr>
      <vt:lpstr>'LOTTO 25'!Area_stampa</vt:lpstr>
      <vt:lpstr>'LOTTO 3 B BRAUN'!Area_stampa</vt:lpstr>
      <vt:lpstr>'LOTTO 3 CID'!Area_stampa</vt:lpstr>
      <vt:lpstr>'LOTTO 3 SANITEX'!Area_stampa</vt:lpstr>
      <vt:lpstr>'LOTTO 4 B BRAUN'!Area_stampa</vt:lpstr>
      <vt:lpstr>'LOTTO 4 BIOTRONIK'!Area_stampa</vt:lpstr>
      <vt:lpstr>'LOTTO 4 VIGLIA'!Area_stampa</vt:lpstr>
      <vt:lpstr>'LOTTO 5 BIOTRONIK'!Area_stampa</vt:lpstr>
      <vt:lpstr>'LOTTO 5 SANITEX'!Area_stampa</vt:lpstr>
      <vt:lpstr>'LOTTO 6 BOSTON'!Area_stampa</vt:lpstr>
      <vt:lpstr>'LOTTO 6 MC HEALTH'!Area_stampa</vt:lpstr>
      <vt:lpstr>'LOTTO 7 ABBOTT'!Area_stampa</vt:lpstr>
      <vt:lpstr>'LOTTO 7 BD'!Area_stampa</vt:lpstr>
      <vt:lpstr>'LOTTO 7 BOSTON'!Area_stampa</vt:lpstr>
      <vt:lpstr>'LOTTO 7 CS MEDICAL'!Area_stampa</vt:lpstr>
      <vt:lpstr>'LOTTO 7 MEDTRONIC'!Area_stampa</vt:lpstr>
      <vt:lpstr>'LOTTO 8 BD'!Area_stampa</vt:lpstr>
      <vt:lpstr>'LOTTO 8 BIOTRONIK'!Area_stampa</vt:lpstr>
      <vt:lpstr>'LOTTO 8 MEDTRONIC'!Area_stampa</vt:lpstr>
      <vt:lpstr>'LOTTO 8CS MEDICAL'!Area_stampa</vt:lpstr>
      <vt:lpstr>'LOTTO 9 BIOTRONIK'!Area_stampa</vt:lpstr>
      <vt:lpstr>'LOTTO 9 SEDA'!Area_stampa</vt:lpstr>
      <vt:lpstr>'Tabella Prodotti'!Area_stampa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Pomes</dc:creator>
  <cp:lastModifiedBy>Marilina Armentano</cp:lastModifiedBy>
  <cp:lastPrinted>2021-05-03T09:50:24Z</cp:lastPrinted>
  <dcterms:created xsi:type="dcterms:W3CDTF">2011-07-05T10:12:54Z</dcterms:created>
  <dcterms:modified xsi:type="dcterms:W3CDTF">2026-04-20T14:24:20Z</dcterms:modified>
</cp:coreProperties>
</file>